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5600" windowHeight="109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<sst xmlns="http://schemas.openxmlformats.org/spreadsheetml/2006/main" count="439" uniqueCount="395">
  <si>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</si>
  <si>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</si>
  <si>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</si>
  <si>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</si>
  <si>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</si>
  <si>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</si>
  <si>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</si>
  <si>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</si>
  <si>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</si>
  <si>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</si>
  <si>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</si>
  <si>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</si>
  <si>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</si>
  <si>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</si>
  <si>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</si>
  <si>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</si>
  <si>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</si>
  <si>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</si>
  <si>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</si>
  <si>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</si>
  <si>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</si>
  <si>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</si>
  <si>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</si>
  <si>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</si>
  <si>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</si>
  <si>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</si>
  <si>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</si>
  <si>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</si>
  <si>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</si>
  <si>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</si>
  <si>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</si>
  <si>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</si>
  <si>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</si>
  <si>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</si>
  <si>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</si>
  <si>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</si>
  <si>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</si>
  <si>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</si>
  <si>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</si>
  <si>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</si>
  <si>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</si>
  <si>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</si>
  <si>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</si>
  <si>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</si>
  <si>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</si>
  <si>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</si>
  <si>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</si>
  <si>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</si>
  <si>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</si>
  <si>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</si>
  <si>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</si>
  <si>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</si>
  <si>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</si>
  <si>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</si>
  <si>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</si>
  <si>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</si>
  <si>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</si>
  <si>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</si>
  <si>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</si>
  <si>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</si>
  <si>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</si>
  <si>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</si>
  <si>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</si>
  <si>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</si>
  <si>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</si>
  <si>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</si>
  <si>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</si>
  <si>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</si>
  <si>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</si>
  <si>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</si>
  <si>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</si>
  <si>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</si>
  <si>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</si>
  <si>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</si>
  <si>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</si>
  <si>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</si>
  <si>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</si>
  <si>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</si>
  <si>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</si>
  <si>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</si>
  <si>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</si>
  <si>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</si>
  <si>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</si>
  <si>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</si>
  <si>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</si>
  <si>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</si>
  <si>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</si>
  <si>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</si>
  <si>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</si>
  <si>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</si>
  <si>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</si>
  <si>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</si>
  <si>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</si>
  <si>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</si>
  <si>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</si>
  <si>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</si>
  <si>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</si>
  <si>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</si>
  <si>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</si>
  <si>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</si>
  <si>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</si>
  <si>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</si>
  <si>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</si>
  <si>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</si>
  <si>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</si>
  <si>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</si>
  <si>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</si>
  <si>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</si>
  <si>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</si>
  <si>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</si>
  <si>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</si>
  <si>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</si>
  <si>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</si>
  <si>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</si>
  <si>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</si>
  <si>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</si>
  <si>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</si>
  <si>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</si>
  <si>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</si>
  <si>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</si>
  <si>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</si>
  <si>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</si>
  <si>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</si>
  <si>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</si>
  <si>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</si>
  <si>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</si>
  <si>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</si>
  <si>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</si>
  <si>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</si>
  <si>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</si>
  <si>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</si>
  <si>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</si>
  <si>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</si>
  <si>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</si>
  <si>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</si>
  <si>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</si>
  <si>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</si>
  <si>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</si>
  <si>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</si>
  <si>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</si>
  <si>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</si>
  <si>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</si>
  <si>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</si>
  <si>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</si>
  <si>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</si>
  <si>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</si>
  <si>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</si>
  <si>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</si>
  <si>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</si>
  <si>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</si>
  <si>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</si>
  <si>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</si>
  <si>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</si>
  <si>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</si>
  <si>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</si>
  <si>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</si>
  <si>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</si>
  <si>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</si>
  <si>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</si>
  <si>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</si>
  <si>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</si>
  <si>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</si>
  <si>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</si>
  <si>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</si>
  <si>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</si>
  <si>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</si>
  <si>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</si>
  <si>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</si>
  <si>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</si>
  <si>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</si>
  <si>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</si>
  <si>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</si>
  <si>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</si>
  <si>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</si>
  <si>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</si>
  <si>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</si>
  <si>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</si>
  <si>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</si>
  <si>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</si>
  <si>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</si>
  <si>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</si>
  <si>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</si>
  <si>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</si>
  <si>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</si>
  <si>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</si>
  <si>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</si>
  <si>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</si>
  <si>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</si>
  <si>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</si>
  <si>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</si>
  <si>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</si>
  <si>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</si>
  <si>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</si>
  <si>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</si>
  <si>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</si>
  <si>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</si>
  <si>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</si>
  <si>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</si>
  <si>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</si>
  <si>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</si>
  <si>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</si>
  <si>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</si>
  <si>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</si>
  <si>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</si>
  <si>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</si>
  <si>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</si>
  <si>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</si>
  <si>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</si>
  <si>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</si>
  <si>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</si>
  <si>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</si>
  <si>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</si>
  <si>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</si>
  <si>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</si>
  <si>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</si>
  <si>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</si>
  <si>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</si>
  <si>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</si>
  <si>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</si>
  <si>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</si>
  <si>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</si>
  <si>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</si>
  <si>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</si>
  <si>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</si>
  <si>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</si>
  <si>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</si>
  <si>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</si>
  <si>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</si>
  <si>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</si>
  <si>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</si>
  <si>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</si>
  <si>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</si>
  <si>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</si>
  <si>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</si>
  <si>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</si>
  <si>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</si>
  <si>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</si>
  <si>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</si>
  <si>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</si>
  <si>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</si>
  <si>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</si>
  <si>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</si>
  <si>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</si>
  <si>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</si>
  <si>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</si>
  <si>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</si>
  <si>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</si>
  <si>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</si>
  <si>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</si>
  <si>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</si>
  <si>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</si>
  <si>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</si>
  <si>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</si>
  <si>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</si>
  <si>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</si>
  <si>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</si>
  <si>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</si>
  <si>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</si>
  <si>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</si>
  <si>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</si>
  <si>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</si>
  <si>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</si>
  <si>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</si>
  <si>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</si>
  <si>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</si>
  <si>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</si>
  <si>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</si>
  <si>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</si>
  <si>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</si>
  <si>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</si>
  <si>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</si>
  <si>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</si>
  <si>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</si>
  <si>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</si>
  <si>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</si>
  <si>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</si>
  <si>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</si>
  <si>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</si>
  <si>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</si>
  <si>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</si>
  <si>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</si>
  <si>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</si>
  <si>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</si>
  <si>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</si>
  <si>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</si>
  <si>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</si>
  <si>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</si>
  <si>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</si>
  <si>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</si>
  <si>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</si>
  <si>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</si>
  <si>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</si>
  <si>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</si>
  <si>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</si>
  <si>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</si>
  <si>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</si>
  <si>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</si>
  <si>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</si>
  <si>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</si>
  <si>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</si>
  <si>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</si>
  <si>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</si>
  <si>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</si>
  <si>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</si>
  <si>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</si>
  <si>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</si>
  <si>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</si>
  <si>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</si>
  <si>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</si>
  <si>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</si>
  <si>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</si>
  <si>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</si>
  <si>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</si>
  <si>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</si>
  <si>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</si>
  <si>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</si>
  <si>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</si>
  <si>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</si>
  <si>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</si>
  <si>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</si>
  <si>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</si>
  <si>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</si>
  <si>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</si>
  <si>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</si>
  <si>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</si>
  <si>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</si>
  <si>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</si>
  <si>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</si>
  <si>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</si>
  <si>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</si>
  <si>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</si>
  <si>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</si>
  <si>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</si>
  <si>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</si>
  <si>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</si>
  <si>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</si>
  <si>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</si>
  <si>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</si>
  <si>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</si>
  <si>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</si>
  <si>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</si>
  <si>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</si>
  <si>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</si>
  <si>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</si>
  <si>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</si>
  <si>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</si>
  <si>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</si>
  <si>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</si>
  <si>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</si>
  <si>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</si>
  <si>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</si>
  <si>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</si>
  <si>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</si>
  <si>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</si>
  <si>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</si>
  <si>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</si>
  <si>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</si>
  <si>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</si>
  <si>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</si>
  <si>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</si>
  <si>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</si>
  <si>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</si>
  <si>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</si>
  <si>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</si>
  <si>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</si>
  <si>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</si>
  <si>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</si>
  <si>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</si>
  <si>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</si>
  <si>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</si>
  <si>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</si>
  <si>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</si>
  <si>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</si>
  <si>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</si>
  <si>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</si>
  <si>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</si>
  <si>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</si>
  <si>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</si>
  <si>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</si>
  <si>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</si>
  <si>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 xml:space="preserve">     ~ influente financiare salariale conform O.G. nr.7 /2017 </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</si>
  <si>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</si>
  <si>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</si>
  <si>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</si>
  <si>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</si>
  <si>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</si>
  <si>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</si>
  <si>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</si>
  <si>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</si>
  <si>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</si>
  <si>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Director economic,</t>
  </si>
  <si>
    <t>Ec.Lăța Ionuț</t>
  </si>
  <si>
    <t>Ec.Vladu Maria</t>
  </si>
  <si>
    <t>CONT DE EXECUTIE CHELTUIELI OCTOMBRIE2017</t>
  </si>
  <si>
    <t>CONT DE EXECUTIE VENITURI OCTOMBRIE  2017</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</si>
</sst>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175" fontId="0" fillId="24" borderId="10" xfId="65" applyNumberFormat="1" applyFont="1" applyFill="1" applyBorder="1" applyAlignment="1">
      <alignment vertical="center" wrapText="1"/>
      <protection/>
    </xf>
    <xf numFmtId="4" fontId="23" fillId="24" borderId="0" xfId="0" applyNumberFormat="1" applyFont="1" applyFill="1" applyBorder="1" applyAlignment="1">
      <alignment/>
    </xf>
    <xf numFmtId="2" fontId="25" fillId="24" borderId="10" xfId="0" applyNumberFormat="1" applyFont="1" applyFill="1" applyBorder="1" applyAlignment="1">
      <alignment horizontal="left"/>
    </xf>
    <xf numFmtId="2" fontId="23" fillId="24" borderId="10" xfId="0" applyNumberFormat="1" applyFont="1" applyFill="1" applyBorder="1" applyAlignment="1">
      <alignment wrapText="1"/>
    </xf>
    <xf numFmtId="2" fontId="23" fillId="24" borderId="10" xfId="0" applyNumberFormat="1" applyFont="1" applyFill="1" applyBorder="1" applyAlignment="1">
      <alignment/>
    </xf>
    <xf numFmtId="2" fontId="0" fillId="24" borderId="10" xfId="0" applyNumberFormat="1" applyFont="1" applyFill="1" applyBorder="1" applyAlignment="1">
      <alignment/>
    </xf>
    <xf numFmtId="4" fontId="0" fillId="24" borderId="0" xfId="0" applyNumberFormat="1" applyFill="1" applyBorder="1" applyAlignment="1">
      <alignment/>
    </xf>
    <xf numFmtId="0" fontId="0" fillId="24" borderId="0" xfId="0" applyFill="1" applyBorder="1" applyAlignment="1">
      <alignment/>
    </xf>
    <xf numFmtId="0" fontId="0" fillId="24" borderId="0" xfId="0" applyFill="1" applyAlignment="1">
      <alignment/>
    </xf>
    <xf numFmtId="2" fontId="0" fillId="24" borderId="10" xfId="0" applyNumberFormat="1" applyFont="1" applyFill="1" applyBorder="1" applyAlignment="1">
      <alignment wrapText="1"/>
    </xf>
    <xf numFmtId="0" fontId="29" fillId="0" borderId="0" xfId="0" applyFont="1" applyFill="1" applyAlignment="1">
      <alignment horizontal="center"/>
    </xf>
    <xf numFmtId="4" fontId="29" fillId="0" borderId="0" xfId="0" applyNumberFormat="1" applyFont="1"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horizontal="center"/>
    </xf>
    <xf numFmtId="2" fontId="0" fillId="24" borderId="1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4"/>
  <sheetViews>
    <sheetView zoomScalePageLayoutView="0" workbookViewId="0" topLeftCell="A1">
      <pane xSplit="3" ySplit="6" topLeftCell="D73" activePane="bottomRight" state="frozen"/>
      <selection pane="topLeft" activeCell="D37" sqref="D37"/>
      <selection pane="topRight" activeCell="D37" sqref="D37"/>
      <selection pane="bottomLeft" activeCell="D37" sqref="D37"/>
      <selection pane="bottomRight" activeCell="E101" sqref="E101"/>
    </sheetView>
  </sheetViews>
  <sheetFormatPr defaultColWidth="9.140625" defaultRowHeight="12.75"/>
  <cols>
    <col min="1" max="1" width="10.28125" style="1" bestFit="1" customWidth="1"/>
    <col min="2" max="2" width="57.57421875" style="9" customWidth="1"/>
    <col min="3" max="3" width="14.00390625" style="36" customWidth="1"/>
    <col min="4" max="4" width="12.7109375" style="36" customWidth="1"/>
    <col min="5" max="6" width="18.00390625" style="9" customWidth="1"/>
    <col min="7" max="7" width="14.2812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394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381</v>
      </c>
      <c r="G4" s="23"/>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6"/>
      <c r="EF4" s="146"/>
      <c r="EG4" s="146"/>
      <c r="EH4" s="146"/>
      <c r="EI4" s="146"/>
      <c r="EJ4" s="143"/>
      <c r="EK4" s="143"/>
      <c r="EL4" s="143"/>
      <c r="EM4" s="143"/>
      <c r="EN4" s="143"/>
      <c r="EO4" s="143"/>
      <c r="EP4" s="143"/>
      <c r="EQ4" s="143"/>
      <c r="ER4" s="143"/>
      <c r="ES4" s="143"/>
      <c r="ET4" s="143"/>
      <c r="EU4" s="143"/>
      <c r="EV4" s="143"/>
      <c r="EW4" s="143"/>
      <c r="EX4" s="143"/>
      <c r="EY4" s="143"/>
      <c r="EZ4" s="143"/>
      <c r="FA4" s="143"/>
      <c r="FB4" s="143"/>
      <c r="FC4" s="143"/>
    </row>
    <row r="5" spans="1:172" s="26" customFormat="1" ht="76.5">
      <c r="A5" s="37" t="s">
        <v>0</v>
      </c>
      <c r="B5" s="37" t="s">
        <v>1</v>
      </c>
      <c r="C5" s="37" t="s">
        <v>2</v>
      </c>
      <c r="D5" s="38" t="s">
        <v>3</v>
      </c>
      <c r="E5" s="37" t="s">
        <v>4</v>
      </c>
      <c r="F5" s="37" t="s">
        <v>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58">
        <v>1</v>
      </c>
      <c r="D6" s="39" t="s">
        <v>139</v>
      </c>
      <c r="E6" s="58">
        <v>2</v>
      </c>
      <c r="F6" s="39" t="s">
        <v>6</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7</v>
      </c>
      <c r="B7" s="42" t="s">
        <v>8</v>
      </c>
      <c r="C7" s="43">
        <f>+C8+C59</f>
        <v>102989010</v>
      </c>
      <c r="D7" s="43">
        <f>+D8+D59</f>
        <v>102989010</v>
      </c>
      <c r="E7" s="43">
        <f>+E8+E59</f>
        <v>87946520.74</v>
      </c>
      <c r="F7" s="43">
        <f>+F8+F59</f>
        <v>9824747.37</v>
      </c>
      <c r="G7" s="43">
        <f>+G8+G59</f>
        <v>78121773.37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9</v>
      </c>
      <c r="B8" s="42" t="s">
        <v>10</v>
      </c>
      <c r="C8" s="43">
        <f>+C14+C46+C9</f>
        <v>97212320</v>
      </c>
      <c r="D8" s="43">
        <f>+D14+D46+D9</f>
        <v>97212320</v>
      </c>
      <c r="E8" s="43">
        <f>+E14+E46+E9</f>
        <v>84946955.74</v>
      </c>
      <c r="F8" s="43">
        <f>+F14+F46+F9</f>
        <v>9527271.37</v>
      </c>
      <c r="G8" s="43">
        <f>+G14+G46+G9</f>
        <v>75419684.37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11</v>
      </c>
      <c r="B9" s="42" t="s">
        <v>12</v>
      </c>
      <c r="C9" s="43">
        <f>+C10+C11+C12+C13</f>
        <v>0</v>
      </c>
      <c r="D9" s="43">
        <f>+D10+D11+D12+D13</f>
        <v>0</v>
      </c>
      <c r="E9" s="43">
        <f>+E10+E11+E12+E13</f>
        <v>0</v>
      </c>
      <c r="F9" s="43">
        <f>+F10+F11+F12+F13</f>
        <v>0</v>
      </c>
      <c r="G9" s="43">
        <f>+G10+G11+G12+G13</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13</v>
      </c>
      <c r="B10" s="42" t="s">
        <v>14</v>
      </c>
      <c r="C10" s="43"/>
      <c r="D10" s="44"/>
      <c r="E10" s="43"/>
      <c r="F10" s="43"/>
      <c r="G10" s="4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15</v>
      </c>
      <c r="B11" s="42" t="s">
        <v>16</v>
      </c>
      <c r="C11" s="43"/>
      <c r="D11" s="44"/>
      <c r="E11" s="43"/>
      <c r="F11" s="43"/>
      <c r="G11" s="4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08" t="s">
        <v>338</v>
      </c>
      <c r="C12" s="43"/>
      <c r="D12" s="44"/>
      <c r="E12" s="43"/>
      <c r="F12" s="43"/>
      <c r="G12" s="43"/>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c r="B13" s="108" t="s">
        <v>376</v>
      </c>
      <c r="C13" s="43"/>
      <c r="D13" s="44"/>
      <c r="E13" s="43"/>
      <c r="F13" s="43"/>
      <c r="G13" s="43"/>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17</v>
      </c>
      <c r="B14" s="42" t="s">
        <v>18</v>
      </c>
      <c r="C14" s="43">
        <f>+C15+C26</f>
        <v>96945320</v>
      </c>
      <c r="D14" s="43">
        <f>+D15+D26</f>
        <v>96945320</v>
      </c>
      <c r="E14" s="43">
        <f>+E15+E26</f>
        <v>84717760</v>
      </c>
      <c r="F14" s="43">
        <f>+F15+F26</f>
        <v>9482035</v>
      </c>
      <c r="G14" s="43">
        <f>+G15+G26</f>
        <v>75235725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19</v>
      </c>
      <c r="B15" s="42" t="s">
        <v>20</v>
      </c>
      <c r="C15" s="43">
        <f>+C16+C23</f>
        <v>46883320</v>
      </c>
      <c r="D15" s="43">
        <f>+D16+D23</f>
        <v>46883320</v>
      </c>
      <c r="E15" s="43">
        <f>+E16+E23</f>
        <v>41091180</v>
      </c>
      <c r="F15" s="43">
        <f>+F16+F23</f>
        <v>5034596</v>
      </c>
      <c r="G15" s="43">
        <f>+G16+G23</f>
        <v>36056584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1" t="s">
        <v>21</v>
      </c>
      <c r="B16" s="42" t="s">
        <v>22</v>
      </c>
      <c r="C16" s="43">
        <f>C17+C18+C20+C21+C22+C19</f>
        <v>44754320</v>
      </c>
      <c r="D16" s="43">
        <f>D17+D18+D20+D21+D22+D19</f>
        <v>44754320</v>
      </c>
      <c r="E16" s="43">
        <f>E17+E18+E20+E21+E22+E19</f>
        <v>40837957</v>
      </c>
      <c r="F16" s="43">
        <f>F17+F18+F20+F21+F22+F19</f>
        <v>4781373</v>
      </c>
      <c r="G16" s="43">
        <f>G17+G18+G20+G21+G22+G19</f>
        <v>36056584</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23</v>
      </c>
      <c r="B17" s="46" t="s">
        <v>24</v>
      </c>
      <c r="C17" s="43">
        <v>44754320</v>
      </c>
      <c r="D17" s="44">
        <v>44754320</v>
      </c>
      <c r="E17" s="44">
        <v>34691887</v>
      </c>
      <c r="F17" s="44">
        <f>E17-G17</f>
        <v>4323986</v>
      </c>
      <c r="G17" s="44">
        <v>30367901</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5" t="s">
        <v>25</v>
      </c>
      <c r="B18" s="46" t="s">
        <v>26</v>
      </c>
      <c r="C18" s="43"/>
      <c r="D18" s="44"/>
      <c r="E18" s="44">
        <v>509073</v>
      </c>
      <c r="F18" s="44">
        <f>E18-G18</f>
        <v>41786</v>
      </c>
      <c r="G18" s="44">
        <v>467287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5" t="s">
        <v>27</v>
      </c>
      <c r="B19" s="46" t="s">
        <v>28</v>
      </c>
      <c r="C19" s="43"/>
      <c r="D19" s="44"/>
      <c r="E19" s="44"/>
      <c r="F19" s="44"/>
      <c r="G19" s="44"/>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29</v>
      </c>
      <c r="B20" s="46" t="s">
        <v>30</v>
      </c>
      <c r="C20" s="43"/>
      <c r="D20" s="44"/>
      <c r="E20" s="44">
        <v>5636997</v>
      </c>
      <c r="F20" s="44">
        <f>E20-G20</f>
        <v>415601</v>
      </c>
      <c r="G20" s="44">
        <v>5221396</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5" t="s">
        <v>31</v>
      </c>
      <c r="B21" s="46" t="s">
        <v>32</v>
      </c>
      <c r="C21" s="43"/>
      <c r="D21" s="44"/>
      <c r="E21" s="44"/>
      <c r="F21" s="44"/>
      <c r="G21" s="44"/>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5" t="s">
        <v>33</v>
      </c>
      <c r="B22" s="47" t="s">
        <v>34</v>
      </c>
      <c r="C22" s="43"/>
      <c r="D22" s="44"/>
      <c r="E22" s="44"/>
      <c r="F22" s="44"/>
      <c r="G22" s="44"/>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72" s="136" customFormat="1" ht="12.75">
      <c r="A23" s="45" t="s">
        <v>384</v>
      </c>
      <c r="B23" s="131" t="s">
        <v>190</v>
      </c>
      <c r="C23" s="132">
        <f>C24+C25</f>
        <v>2129000</v>
      </c>
      <c r="D23" s="132">
        <f>D24+D25</f>
        <v>2129000</v>
      </c>
      <c r="E23" s="132">
        <f>E24+E25</f>
        <v>253223</v>
      </c>
      <c r="F23" s="132">
        <f>F24+F25</f>
        <v>253223</v>
      </c>
      <c r="G23" s="132">
        <f>G24+G25</f>
        <v>0</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34"/>
      <c r="FE23" s="134"/>
      <c r="FF23" s="135"/>
      <c r="FG23" s="135"/>
      <c r="FH23" s="135"/>
      <c r="FI23" s="135"/>
      <c r="FJ23" s="135"/>
      <c r="FK23" s="135"/>
      <c r="FL23" s="135"/>
      <c r="FM23" s="135"/>
      <c r="FN23" s="135"/>
      <c r="FO23" s="135"/>
      <c r="FP23" s="135"/>
    </row>
    <row r="24" spans="1:172" s="136" customFormat="1" ht="25.5">
      <c r="A24" s="45" t="s">
        <v>385</v>
      </c>
      <c r="B24" s="137" t="s">
        <v>382</v>
      </c>
      <c r="C24" s="132">
        <v>2129000</v>
      </c>
      <c r="D24" s="133">
        <v>2129000</v>
      </c>
      <c r="E24" s="133">
        <v>253223</v>
      </c>
      <c r="F24" s="142">
        <f>E24-G24</f>
        <v>253223</v>
      </c>
      <c r="G24" s="133">
        <v>0</v>
      </c>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34"/>
      <c r="FE24" s="134"/>
      <c r="FF24" s="135"/>
      <c r="FG24" s="135"/>
      <c r="FH24" s="135"/>
      <c r="FI24" s="135"/>
      <c r="FJ24" s="135"/>
      <c r="FK24" s="135"/>
      <c r="FL24" s="135"/>
      <c r="FM24" s="135"/>
      <c r="FN24" s="135"/>
      <c r="FO24" s="135"/>
      <c r="FP24" s="135"/>
    </row>
    <row r="25" spans="1:172" s="136" customFormat="1" ht="25.5">
      <c r="A25" s="45" t="s">
        <v>386</v>
      </c>
      <c r="B25" s="137" t="s">
        <v>383</v>
      </c>
      <c r="C25" s="132"/>
      <c r="D25" s="133"/>
      <c r="E25" s="133"/>
      <c r="F25" s="133"/>
      <c r="G25" s="133"/>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34"/>
      <c r="FE25" s="134"/>
      <c r="FF25" s="135"/>
      <c r="FG25" s="135"/>
      <c r="FH25" s="135"/>
      <c r="FI25" s="135"/>
      <c r="FJ25" s="135"/>
      <c r="FK25" s="135"/>
      <c r="FL25" s="135"/>
      <c r="FM25" s="135"/>
      <c r="FN25" s="135"/>
      <c r="FO25" s="135"/>
      <c r="FP25" s="135"/>
    </row>
    <row r="26" spans="1:161" ht="12.75">
      <c r="A26" s="41" t="s">
        <v>35</v>
      </c>
      <c r="B26" s="42" t="s">
        <v>36</v>
      </c>
      <c r="C26" s="43">
        <f>C27+C33+C45+C34+C35+C36+C37+C38+C39+C40+C41+C42+C43+C44</f>
        <v>50062000</v>
      </c>
      <c r="D26" s="43">
        <f>D27+D33+D45+D34+D35+D36+D37+D38+D39+D40+D41+D42+D43+D44</f>
        <v>50062000</v>
      </c>
      <c r="E26" s="43">
        <f>E27+E33+E45+E34+E35+E36+E37+E38+E39+E40+E41+E42+E43+E44</f>
        <v>43626580</v>
      </c>
      <c r="F26" s="43">
        <f>F27+F33+F45+F34+F35+F36+F37+F38+F39+F40+F41+F42+F43+F44</f>
        <v>4447439</v>
      </c>
      <c r="G26" s="43">
        <f>G27+G33+G45+G34+G35+G36+G37+G38+G39+G40+G41+G42+G43+G44</f>
        <v>39179141</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5.5">
      <c r="A27" s="41" t="s">
        <v>37</v>
      </c>
      <c r="B27" s="42" t="s">
        <v>38</v>
      </c>
      <c r="C27" s="43">
        <f>C28+C29+C30+C31+C32</f>
        <v>48571000</v>
      </c>
      <c r="D27" s="43">
        <f>D28+D29+D30+D31+D32</f>
        <v>48571000</v>
      </c>
      <c r="E27" s="43">
        <f>E28+E29+E30+E31+E32</f>
        <v>42098075</v>
      </c>
      <c r="F27" s="43">
        <f>F28+F29+F30+F31+F32</f>
        <v>4331428</v>
      </c>
      <c r="G27" s="43">
        <f>G28+G29+G30+G31+G32</f>
        <v>37766647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5.5">
      <c r="A28" s="45" t="s">
        <v>39</v>
      </c>
      <c r="B28" s="46" t="s">
        <v>40</v>
      </c>
      <c r="C28" s="43">
        <v>48571000</v>
      </c>
      <c r="D28" s="44">
        <v>48571000</v>
      </c>
      <c r="E28" s="44">
        <v>36471402</v>
      </c>
      <c r="F28" s="44">
        <f>E28-G28</f>
        <v>3883989</v>
      </c>
      <c r="G28" s="44">
        <v>32587413</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45">
      <c r="A29" s="45" t="s">
        <v>41</v>
      </c>
      <c r="B29" s="48" t="s">
        <v>42</v>
      </c>
      <c r="C29" s="43"/>
      <c r="D29" s="44"/>
      <c r="E29" s="44">
        <v>4050130</v>
      </c>
      <c r="F29" s="44">
        <f>E29-G29</f>
        <v>423678</v>
      </c>
      <c r="G29" s="44">
        <v>3626452</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6.5" customHeight="1">
      <c r="A30" s="45" t="s">
        <v>43</v>
      </c>
      <c r="B30" s="46" t="s">
        <v>44</v>
      </c>
      <c r="C30" s="43"/>
      <c r="D30" s="44"/>
      <c r="E30" s="44">
        <v>4928</v>
      </c>
      <c r="F30" s="44">
        <f>E30-G30</f>
        <v>265</v>
      </c>
      <c r="G30" s="44">
        <v>4663</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5" t="s">
        <v>45</v>
      </c>
      <c r="B31" s="46" t="s">
        <v>46</v>
      </c>
      <c r="C31" s="43"/>
      <c r="D31" s="44"/>
      <c r="E31" s="44">
        <v>1571615</v>
      </c>
      <c r="F31" s="44">
        <f>E31-G31</f>
        <v>23496</v>
      </c>
      <c r="G31" s="44">
        <v>1548119</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12.75">
      <c r="A32" s="45" t="s">
        <v>47</v>
      </c>
      <c r="B32" s="46" t="s">
        <v>48</v>
      </c>
      <c r="C32" s="43"/>
      <c r="D32" s="44"/>
      <c r="E32" s="44"/>
      <c r="F32" s="44"/>
      <c r="G32" s="44"/>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12.75">
      <c r="A33" s="45" t="s">
        <v>49</v>
      </c>
      <c r="B33" s="46" t="s">
        <v>50</v>
      </c>
      <c r="C33" s="43"/>
      <c r="D33" s="44"/>
      <c r="E33" s="44"/>
      <c r="F33" s="44"/>
      <c r="G33" s="44"/>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24">
      <c r="A34" s="45" t="s">
        <v>51</v>
      </c>
      <c r="B34" s="49" t="s">
        <v>52</v>
      </c>
      <c r="C34" s="43"/>
      <c r="D34" s="44"/>
      <c r="E34" s="44"/>
      <c r="F34" s="44"/>
      <c r="G34" s="44"/>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53</v>
      </c>
      <c r="B35" s="46" t="s">
        <v>54</v>
      </c>
      <c r="C35" s="43">
        <v>8000</v>
      </c>
      <c r="D35" s="44">
        <v>8000</v>
      </c>
      <c r="E35" s="44">
        <v>5059</v>
      </c>
      <c r="F35" s="44">
        <f>E35-G35</f>
        <v>502</v>
      </c>
      <c r="G35" s="44">
        <v>4557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51">
      <c r="A36" s="45" t="s">
        <v>55</v>
      </c>
      <c r="B36" s="46" t="s">
        <v>56</v>
      </c>
      <c r="C36" s="43">
        <v>72000</v>
      </c>
      <c r="D36" s="44">
        <v>72000</v>
      </c>
      <c r="E36" s="44">
        <v>31616</v>
      </c>
      <c r="F36" s="44">
        <f>E36-G36</f>
        <v>1807</v>
      </c>
      <c r="G36" s="44">
        <v>29809</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5" t="s">
        <v>57</v>
      </c>
      <c r="B37" s="46" t="s">
        <v>58</v>
      </c>
      <c r="C37" s="43"/>
      <c r="D37" s="44"/>
      <c r="E37" s="44"/>
      <c r="F37" s="44"/>
      <c r="G37" s="44"/>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5" t="s">
        <v>59</v>
      </c>
      <c r="B38" s="46" t="s">
        <v>60</v>
      </c>
      <c r="C38" s="43"/>
      <c r="D38" s="44"/>
      <c r="E38" s="44"/>
      <c r="F38" s="44"/>
      <c r="G38" s="44"/>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8.25">
      <c r="A39" s="45" t="s">
        <v>61</v>
      </c>
      <c r="B39" s="46" t="s">
        <v>62</v>
      </c>
      <c r="C39" s="43"/>
      <c r="D39" s="44"/>
      <c r="E39" s="44"/>
      <c r="F39" s="44"/>
      <c r="G39" s="44"/>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8.25">
      <c r="A40" s="45" t="s">
        <v>63</v>
      </c>
      <c r="B40" s="46" t="s">
        <v>64</v>
      </c>
      <c r="C40" s="43"/>
      <c r="D40" s="44"/>
      <c r="E40" s="44">
        <v>-214</v>
      </c>
      <c r="F40" s="44">
        <f>E40-G40</f>
        <v>36</v>
      </c>
      <c r="G40" s="44">
        <v>-250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25.5">
      <c r="A41" s="45" t="s">
        <v>65</v>
      </c>
      <c r="B41" s="46" t="s">
        <v>66</v>
      </c>
      <c r="C41" s="43">
        <v>104000</v>
      </c>
      <c r="D41" s="44">
        <v>104000</v>
      </c>
      <c r="E41" s="44">
        <v>82495</v>
      </c>
      <c r="F41" s="44">
        <f>E41-G41</f>
        <v>9206</v>
      </c>
      <c r="G41" s="44">
        <v>73289</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30" customHeight="1">
      <c r="A42" s="45" t="s">
        <v>67</v>
      </c>
      <c r="B42" s="46" t="s">
        <v>68</v>
      </c>
      <c r="C42" s="43">
        <v>603000</v>
      </c>
      <c r="D42" s="44">
        <v>603000</v>
      </c>
      <c r="E42" s="44">
        <v>466586</v>
      </c>
      <c r="F42" s="44">
        <f>E42-G42</f>
        <v>43827</v>
      </c>
      <c r="G42" s="44">
        <v>422759</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5" t="s">
        <v>387</v>
      </c>
      <c r="B43" s="46" t="s">
        <v>69</v>
      </c>
      <c r="C43" s="43">
        <v>701000</v>
      </c>
      <c r="D43" s="44">
        <v>701000</v>
      </c>
      <c r="E43" s="44">
        <v>942963</v>
      </c>
      <c r="F43" s="44">
        <f>E43-G43</f>
        <v>60633</v>
      </c>
      <c r="G43" s="44">
        <v>882330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72" s="136" customFormat="1" ht="12.75">
      <c r="A44" s="130" t="s">
        <v>388</v>
      </c>
      <c r="B44" s="137" t="s">
        <v>389</v>
      </c>
      <c r="C44" s="132">
        <v>3000</v>
      </c>
      <c r="D44" s="133">
        <v>3000</v>
      </c>
      <c r="E44" s="133"/>
      <c r="F44" s="133"/>
      <c r="G44" s="133"/>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34"/>
      <c r="FE44" s="134"/>
      <c r="FF44" s="135"/>
      <c r="FG44" s="135"/>
      <c r="FH44" s="135"/>
      <c r="FI44" s="135"/>
      <c r="FJ44" s="135"/>
      <c r="FK44" s="135"/>
      <c r="FL44" s="135"/>
      <c r="FM44" s="135"/>
      <c r="FN44" s="135"/>
      <c r="FO44" s="135"/>
      <c r="FP44" s="135"/>
    </row>
    <row r="45" spans="1:161" ht="12.75">
      <c r="A45" s="45" t="s">
        <v>70</v>
      </c>
      <c r="B45" s="46" t="s">
        <v>71</v>
      </c>
      <c r="C45" s="43"/>
      <c r="D45" s="44"/>
      <c r="E45" s="44"/>
      <c r="F45" s="44"/>
      <c r="G45" s="44"/>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1" t="s">
        <v>72</v>
      </c>
      <c r="B46" s="42" t="s">
        <v>73</v>
      </c>
      <c r="C46" s="43">
        <f>+C47+C52</f>
        <v>267000</v>
      </c>
      <c r="D46" s="43">
        <f>+D47+D52</f>
        <v>267000</v>
      </c>
      <c r="E46" s="43">
        <f>+E47+E52</f>
        <v>229195.74</v>
      </c>
      <c r="F46" s="43">
        <f>+F47+F52</f>
        <v>45236.369999999995</v>
      </c>
      <c r="G46" s="43">
        <f>+G47+G52</f>
        <v>183959.37</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74</v>
      </c>
      <c r="B47" s="42" t="s">
        <v>75</v>
      </c>
      <c r="C47" s="43">
        <f>+C48+C50</f>
        <v>0</v>
      </c>
      <c r="D47" s="43">
        <f>+D48+D50</f>
        <v>0</v>
      </c>
      <c r="E47" s="43">
        <f>+E48+E50</f>
        <v>0</v>
      </c>
      <c r="F47" s="43">
        <f>+F48+F50</f>
        <v>0</v>
      </c>
      <c r="G47" s="43">
        <f>+G48+G50</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1" t="s">
        <v>76</v>
      </c>
      <c r="B48" s="42" t="s">
        <v>77</v>
      </c>
      <c r="C48" s="43">
        <f>+C49</f>
        <v>0</v>
      </c>
      <c r="D48" s="43">
        <f>+D49</f>
        <v>0</v>
      </c>
      <c r="E48" s="43">
        <f>+E49</f>
        <v>0</v>
      </c>
      <c r="F48" s="43">
        <f>+F49</f>
        <v>0</v>
      </c>
      <c r="G48" s="43">
        <f>+G49</f>
        <v>0</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5" t="s">
        <v>78</v>
      </c>
      <c r="B49" s="46" t="s">
        <v>79</v>
      </c>
      <c r="C49" s="43"/>
      <c r="D49" s="44"/>
      <c r="E49" s="44"/>
      <c r="F49" s="44"/>
      <c r="G49" s="44"/>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1" t="s">
        <v>80</v>
      </c>
      <c r="B50" s="42" t="s">
        <v>81</v>
      </c>
      <c r="C50" s="43">
        <f>+C51</f>
        <v>0</v>
      </c>
      <c r="D50" s="43">
        <f>+D51</f>
        <v>0</v>
      </c>
      <c r="E50" s="43">
        <f>+E51</f>
        <v>0</v>
      </c>
      <c r="F50" s="43">
        <f>+F51</f>
        <v>0</v>
      </c>
      <c r="G50" s="43">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82</v>
      </c>
      <c r="B51" s="46" t="s">
        <v>83</v>
      </c>
      <c r="C51" s="43"/>
      <c r="D51" s="44"/>
      <c r="E51" s="44"/>
      <c r="F51" s="44"/>
      <c r="G51" s="44"/>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72" s="12" customFormat="1" ht="12.75">
      <c r="A52" s="50" t="s">
        <v>84</v>
      </c>
      <c r="B52" s="42" t="s">
        <v>85</v>
      </c>
      <c r="C52" s="43">
        <f>+C53+C57</f>
        <v>267000</v>
      </c>
      <c r="D52" s="43">
        <f>+D53+D57</f>
        <v>267000</v>
      </c>
      <c r="E52" s="43">
        <f>+E53+E57</f>
        <v>229195.74</v>
      </c>
      <c r="F52" s="43">
        <f>+F53+F57</f>
        <v>45236.369999999995</v>
      </c>
      <c r="G52" s="43">
        <f>+G53+G57</f>
        <v>183959.37</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11"/>
      <c r="FG52" s="11"/>
      <c r="FH52" s="11"/>
      <c r="FI52" s="11"/>
      <c r="FJ52" s="11"/>
      <c r="FK52" s="11"/>
      <c r="FL52" s="11"/>
      <c r="FM52" s="11"/>
      <c r="FN52" s="11"/>
      <c r="FO52" s="11"/>
      <c r="FP52" s="11"/>
    </row>
    <row r="53" spans="1:161" ht="12.75">
      <c r="A53" s="41" t="s">
        <v>86</v>
      </c>
      <c r="B53" s="42" t="s">
        <v>87</v>
      </c>
      <c r="C53" s="43">
        <f>C56+C54+C55</f>
        <v>267000</v>
      </c>
      <c r="D53" s="43">
        <f>D56+D54+D55</f>
        <v>267000</v>
      </c>
      <c r="E53" s="43">
        <f>E56+E54+E55</f>
        <v>229195.74</v>
      </c>
      <c r="F53" s="43">
        <f>F56+F54+F55</f>
        <v>45236.369999999995</v>
      </c>
      <c r="G53" s="43">
        <f>G56+G54+G55</f>
        <v>183959.37</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107" t="s">
        <v>340</v>
      </c>
      <c r="B54" s="42" t="s">
        <v>88</v>
      </c>
      <c r="C54" s="43"/>
      <c r="D54" s="43"/>
      <c r="E54" s="43"/>
      <c r="F54" s="43"/>
      <c r="G54" s="43"/>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4.25" customHeight="1">
      <c r="A55" s="107" t="s">
        <v>341</v>
      </c>
      <c r="B55" s="42" t="s">
        <v>342</v>
      </c>
      <c r="C55" s="43"/>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5" t="s">
        <v>89</v>
      </c>
      <c r="B56" s="51" t="s">
        <v>90</v>
      </c>
      <c r="C56" s="43">
        <v>267000</v>
      </c>
      <c r="D56" s="44">
        <v>267000</v>
      </c>
      <c r="E56" s="44">
        <v>229195.74</v>
      </c>
      <c r="F56" s="44">
        <f>E56-G56</f>
        <v>45236.369999999995</v>
      </c>
      <c r="G56" s="44">
        <v>183959.37</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91</v>
      </c>
      <c r="B57" s="42" t="s">
        <v>92</v>
      </c>
      <c r="C57" s="43">
        <f>C58</f>
        <v>0</v>
      </c>
      <c r="D57" s="43">
        <f>D58</f>
        <v>0</v>
      </c>
      <c r="E57" s="43">
        <f>E58</f>
        <v>0</v>
      </c>
      <c r="F57" s="43">
        <f>F58</f>
        <v>0</v>
      </c>
      <c r="G57" s="43">
        <f>G58</f>
        <v>0</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12.75">
      <c r="A58" s="45" t="s">
        <v>93</v>
      </c>
      <c r="B58" s="51" t="s">
        <v>94</v>
      </c>
      <c r="C58" s="43"/>
      <c r="D58" s="44"/>
      <c r="E58" s="44"/>
      <c r="F58" s="44"/>
      <c r="G58" s="4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1" t="s">
        <v>95</v>
      </c>
      <c r="B59" s="42" t="s">
        <v>96</v>
      </c>
      <c r="C59" s="43">
        <f>+C60</f>
        <v>5776690</v>
      </c>
      <c r="D59" s="43">
        <f>+D60</f>
        <v>5776690</v>
      </c>
      <c r="E59" s="43">
        <f>+E60</f>
        <v>2999565</v>
      </c>
      <c r="F59" s="43">
        <f>+F60</f>
        <v>297476</v>
      </c>
      <c r="G59" s="43">
        <f>+G60</f>
        <v>2702089</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1" t="s">
        <v>97</v>
      </c>
      <c r="B60" s="42" t="s">
        <v>98</v>
      </c>
      <c r="C60" s="43">
        <f>+C61+C73</f>
        <v>5776690</v>
      </c>
      <c r="D60" s="43">
        <f>+D61+D73</f>
        <v>5776690</v>
      </c>
      <c r="E60" s="43">
        <f>+E61+E73</f>
        <v>2999565</v>
      </c>
      <c r="F60" s="43">
        <f>+F61+F73</f>
        <v>297476</v>
      </c>
      <c r="G60" s="43">
        <f>+G61+G73</f>
        <v>2702089</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1" t="s">
        <v>99</v>
      </c>
      <c r="B61" s="42" t="s">
        <v>100</v>
      </c>
      <c r="C61" s="43">
        <f>C62+C63+C64+C65+C67+C68+C69+C70+C66+C71+C72</f>
        <v>5159690</v>
      </c>
      <c r="D61" s="43">
        <f>D62+D63+D64+D65+D67+D68+D69+D70+D66+D71+D72</f>
        <v>5159690</v>
      </c>
      <c r="E61" s="43">
        <f>E62+E63+E64+E65+E67+E68+E69+E70+E66+E71+E72</f>
        <v>2034396</v>
      </c>
      <c r="F61" s="43">
        <f>F62+F63+F64+F65+F67+F68+F69+F70+F66+F71+F72</f>
        <v>208838</v>
      </c>
      <c r="G61" s="43">
        <f>G62+G63+G64+G65+G67+G68+G69+G70+G66+G71+G72</f>
        <v>1825558</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101</v>
      </c>
      <c r="B62" s="51" t="s">
        <v>102</v>
      </c>
      <c r="C62" s="43"/>
      <c r="D62" s="44"/>
      <c r="E62" s="44"/>
      <c r="F62" s="44"/>
      <c r="G62" s="44"/>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103</v>
      </c>
      <c r="B63" s="51" t="s">
        <v>104</v>
      </c>
      <c r="C63" s="43">
        <v>38000</v>
      </c>
      <c r="D63" s="44">
        <v>38000</v>
      </c>
      <c r="E63" s="44">
        <v>955668</v>
      </c>
      <c r="F63" s="44">
        <f>E63-G63</f>
        <v>95700</v>
      </c>
      <c r="G63" s="44">
        <v>859968</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52" t="s">
        <v>105</v>
      </c>
      <c r="B64" s="51" t="s">
        <v>106</v>
      </c>
      <c r="C64" s="43">
        <v>3362000</v>
      </c>
      <c r="D64" s="44">
        <v>3362000</v>
      </c>
      <c r="E64" s="44"/>
      <c r="F64" s="44"/>
      <c r="G64" s="44"/>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5" t="s">
        <v>107</v>
      </c>
      <c r="B65" s="53" t="s">
        <v>108</v>
      </c>
      <c r="C65" s="43">
        <v>1161000</v>
      </c>
      <c r="D65" s="44">
        <v>1161000</v>
      </c>
      <c r="E65" s="44">
        <v>1075123</v>
      </c>
      <c r="F65" s="44">
        <f>E65-G65</f>
        <v>112659</v>
      </c>
      <c r="G65" s="44">
        <v>962464</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12.75">
      <c r="A66" s="45" t="s">
        <v>109</v>
      </c>
      <c r="B66" s="53" t="s">
        <v>110</v>
      </c>
      <c r="C66" s="43"/>
      <c r="D66" s="44"/>
      <c r="E66" s="44"/>
      <c r="F66" s="44"/>
      <c r="G66" s="44"/>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5" t="s">
        <v>111</v>
      </c>
      <c r="B67" s="53" t="s">
        <v>112</v>
      </c>
      <c r="C67" s="43"/>
      <c r="D67" s="44"/>
      <c r="E67" s="44"/>
      <c r="F67" s="44"/>
      <c r="G67" s="44"/>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113</v>
      </c>
      <c r="B68" s="53" t="s">
        <v>114</v>
      </c>
      <c r="C68" s="43"/>
      <c r="D68" s="44"/>
      <c r="E68" s="44"/>
      <c r="F68" s="44"/>
      <c r="G68" s="44"/>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115</v>
      </c>
      <c r="B69" s="53" t="s">
        <v>116</v>
      </c>
      <c r="C69" s="43"/>
      <c r="D69" s="44"/>
      <c r="E69" s="44"/>
      <c r="F69" s="44"/>
      <c r="G69" s="44"/>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51">
      <c r="A70" s="45" t="s">
        <v>117</v>
      </c>
      <c r="B70" s="53" t="s">
        <v>118</v>
      </c>
      <c r="C70" s="43">
        <v>6000</v>
      </c>
      <c r="D70" s="44">
        <v>6000</v>
      </c>
      <c r="E70" s="44">
        <v>3605</v>
      </c>
      <c r="F70" s="44">
        <f>E70-G70</f>
        <v>479</v>
      </c>
      <c r="G70" s="44">
        <v>3126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5" t="s">
        <v>119</v>
      </c>
      <c r="B71" s="53" t="s">
        <v>120</v>
      </c>
      <c r="C71" s="43">
        <v>592690</v>
      </c>
      <c r="D71" s="44">
        <v>592690</v>
      </c>
      <c r="E71" s="44"/>
      <c r="F71" s="44"/>
      <c r="G71" s="44"/>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5" t="s">
        <v>355</v>
      </c>
      <c r="B72" s="53" t="s">
        <v>356</v>
      </c>
      <c r="C72" s="43"/>
      <c r="D72" s="44"/>
      <c r="E72" s="44"/>
      <c r="F72" s="44"/>
      <c r="G72" s="44"/>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12.75">
      <c r="A73" s="41" t="s">
        <v>121</v>
      </c>
      <c r="B73" s="42" t="s">
        <v>122</v>
      </c>
      <c r="C73" s="43">
        <f>+C74+C75+C76+C77+C78+C79+C80+C81</f>
        <v>617000</v>
      </c>
      <c r="D73" s="43">
        <f>+D74+D75+D76+D77+D78+D79+D80+D81</f>
        <v>617000</v>
      </c>
      <c r="E73" s="43">
        <f>+E74+E75+E76+E77+E78+E79+E80+E81</f>
        <v>965169</v>
      </c>
      <c r="F73" s="43">
        <f>+F74+F75+F76+F77+F78+F79+F80+F81</f>
        <v>88638</v>
      </c>
      <c r="G73" s="43">
        <f>+G74+G75+G76+G77+G78+G79+G80+G81</f>
        <v>876531</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25.5">
      <c r="A74" s="45" t="s">
        <v>123</v>
      </c>
      <c r="B74" s="46" t="s">
        <v>124</v>
      </c>
      <c r="C74" s="43"/>
      <c r="D74" s="44"/>
      <c r="E74" s="44"/>
      <c r="F74" s="44"/>
      <c r="G74" s="44"/>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5" t="s">
        <v>125</v>
      </c>
      <c r="B75" s="54" t="s">
        <v>108</v>
      </c>
      <c r="C75" s="43"/>
      <c r="D75" s="44"/>
      <c r="E75" s="44"/>
      <c r="F75" s="44"/>
      <c r="G75" s="44"/>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161" ht="38.25">
      <c r="A76" s="45" t="s">
        <v>126</v>
      </c>
      <c r="B76" s="46" t="s">
        <v>127</v>
      </c>
      <c r="C76" s="43"/>
      <c r="D76" s="44"/>
      <c r="E76" s="44">
        <v>-269</v>
      </c>
      <c r="F76" s="44">
        <f>E76-G76</f>
        <v>0</v>
      </c>
      <c r="G76" s="44">
        <v>-269</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2"/>
      <c r="FE76" s="2"/>
    </row>
    <row r="77" spans="1:161" ht="38.25">
      <c r="A77" s="45" t="s">
        <v>128</v>
      </c>
      <c r="B77" s="46" t="s">
        <v>129</v>
      </c>
      <c r="C77" s="43"/>
      <c r="D77" s="44"/>
      <c r="E77" s="44">
        <v>-811</v>
      </c>
      <c r="F77" s="44">
        <f>E77-G77</f>
        <v>19</v>
      </c>
      <c r="G77" s="44">
        <v>-830</v>
      </c>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2"/>
      <c r="FE77" s="2"/>
    </row>
    <row r="78" spans="1:161" ht="25.5">
      <c r="A78" s="45" t="s">
        <v>130</v>
      </c>
      <c r="B78" s="46" t="s">
        <v>112</v>
      </c>
      <c r="C78" s="43"/>
      <c r="D78" s="44"/>
      <c r="E78" s="44">
        <v>965537</v>
      </c>
      <c r="F78" s="44">
        <f>E78-G78</f>
        <v>88616</v>
      </c>
      <c r="G78" s="44">
        <v>876921</v>
      </c>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2"/>
      <c r="FE78" s="2"/>
    </row>
    <row r="79" spans="1:88" ht="25.5">
      <c r="A79" s="49" t="s">
        <v>131</v>
      </c>
      <c r="B79" s="55" t="s">
        <v>132</v>
      </c>
      <c r="C79" s="43">
        <v>617000</v>
      </c>
      <c r="D79" s="44">
        <v>617000</v>
      </c>
      <c r="E79" s="44"/>
      <c r="F79" s="44"/>
      <c r="G79" s="44"/>
      <c r="AP79" s="2"/>
      <c r="BP79" s="2"/>
      <c r="BQ79" s="2"/>
      <c r="BR79" s="2"/>
      <c r="CJ79" s="2"/>
    </row>
    <row r="80" spans="1:172" s="26" customFormat="1" ht="51">
      <c r="A80" s="46" t="s">
        <v>133</v>
      </c>
      <c r="B80" s="56" t="s">
        <v>134</v>
      </c>
      <c r="C80" s="43"/>
      <c r="D80" s="44"/>
      <c r="E80" s="44">
        <v>712</v>
      </c>
      <c r="F80" s="44">
        <f>E80-G80</f>
        <v>3</v>
      </c>
      <c r="G80" s="44">
        <v>709</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25.5">
      <c r="A81" s="46" t="s">
        <v>135</v>
      </c>
      <c r="B81" s="57" t="s">
        <v>136</v>
      </c>
      <c r="C81" s="43"/>
      <c r="D81" s="44"/>
      <c r="E81" s="44"/>
      <c r="F81" s="44"/>
      <c r="G81" s="4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02"/>
      <c r="B82" s="105"/>
      <c r="C82" s="103"/>
      <c r="D82" s="104"/>
      <c r="E82" s="104"/>
      <c r="F82" s="104"/>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4.25">
      <c r="A83" s="102"/>
      <c r="B83" s="105"/>
      <c r="C83" s="103"/>
      <c r="D83" s="104"/>
      <c r="E83" s="104"/>
      <c r="F83" s="104"/>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4.25">
      <c r="A84" s="144" t="s">
        <v>137</v>
      </c>
      <c r="B84" s="144"/>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32" customFormat="1" ht="14.25">
      <c r="A86" s="14"/>
      <c r="B86" s="138" t="s">
        <v>138</v>
      </c>
      <c r="C86" s="33"/>
      <c r="D86" s="33"/>
      <c r="E86" s="139" t="s">
        <v>390</v>
      </c>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5"/>
      <c r="BQ86" s="35"/>
      <c r="BR86" s="35"/>
      <c r="BS86" s="34"/>
      <c r="BT86" s="34"/>
      <c r="BU86" s="34"/>
      <c r="BV86" s="34"/>
      <c r="BW86" s="34"/>
      <c r="BX86" s="34"/>
      <c r="BY86" s="34"/>
      <c r="BZ86" s="34"/>
      <c r="CA86" s="34"/>
      <c r="CB86" s="34"/>
      <c r="CC86" s="34"/>
      <c r="CD86" s="34"/>
      <c r="CE86" s="34"/>
      <c r="CF86" s="34"/>
      <c r="CG86" s="34"/>
      <c r="CH86" s="34"/>
      <c r="CI86" s="34"/>
      <c r="CJ86" s="35"/>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row>
    <row r="87" spans="1:172" s="26" customFormat="1" ht="12.75">
      <c r="A87" s="13"/>
      <c r="B87" s="140" t="s">
        <v>391</v>
      </c>
      <c r="C87" s="31"/>
      <c r="D87" s="31"/>
      <c r="E87" s="141" t="s">
        <v>392</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30"/>
      <c r="BQ95" s="30"/>
      <c r="BR95" s="3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30"/>
      <c r="BQ96" s="30"/>
      <c r="BR96" s="3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 customHeight="1">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spans="1:172" s="26" customFormat="1" ht="12.75">
      <c r="A123" s="13"/>
      <c r="C123" s="31"/>
      <c r="D123" s="31"/>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3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row>
    <row r="124" spans="1:172" s="26" customFormat="1" ht="12.75">
      <c r="A124" s="13"/>
      <c r="C124" s="31"/>
      <c r="D124" s="31"/>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3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D49:F49 D74:D81 D51 F76:F78 C50:F50 C73:F73 D82:F83 D10:D13 F63 E74:F75 D58 D62:D72 E64:F72 C59:G60 D28:G45 G49:G50 C52:G52 D17:G22 E79:G81 D56:G56 G64:G75 D24:G25"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84:B84"/>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0"/>
  <sheetViews>
    <sheetView tabSelected="1" zoomScale="90" zoomScaleNormal="90" zoomScalePageLayoutView="0" workbookViewId="0" topLeftCell="A1">
      <pane xSplit="3" ySplit="6" topLeftCell="E31" activePane="bottomRight" state="frozen"/>
      <selection pane="topLeft" activeCell="G5" sqref="G5"/>
      <selection pane="topRight" activeCell="G5" sqref="G5"/>
      <selection pane="bottomLeft" activeCell="G5" sqref="G5"/>
      <selection pane="bottomRight" activeCell="K5" sqref="K5"/>
    </sheetView>
  </sheetViews>
  <sheetFormatPr defaultColWidth="9.140625" defaultRowHeight="12.75"/>
  <cols>
    <col min="1" max="1" width="14.00390625" style="109" customWidth="1"/>
    <col min="2" max="2" width="63.57421875" style="28" bestFit="1" customWidth="1"/>
    <col min="3" max="3" width="6.8515625" style="28" customWidth="1"/>
    <col min="4" max="5" width="15.7109375" style="28" customWidth="1"/>
    <col min="6" max="6" width="15.00390625" style="28" customWidth="1"/>
    <col min="7" max="7" width="15.140625" style="28" customWidth="1"/>
    <col min="8" max="8" width="15.57421875" style="28" customWidth="1"/>
    <col min="9" max="9" width="15.28125" style="20" customWidth="1"/>
    <col min="10" max="10" width="11.57421875" style="20" bestFit="1" customWidth="1"/>
    <col min="11" max="16384" width="9.140625" style="20" customWidth="1"/>
  </cols>
  <sheetData>
    <row r="1" spans="2:3" ht="15">
      <c r="B1" s="59" t="s">
        <v>393</v>
      </c>
      <c r="C1" s="60"/>
    </row>
    <row r="2" spans="2:3" ht="12.75">
      <c r="B2" s="60"/>
      <c r="C2" s="60"/>
    </row>
    <row r="3" spans="2:4" ht="12.75">
      <c r="B3" s="60"/>
      <c r="C3" s="60"/>
      <c r="D3" s="30"/>
    </row>
    <row r="4" spans="4:8" ht="12.75">
      <c r="D4" s="61"/>
      <c r="E4" s="61"/>
      <c r="F4" s="62"/>
      <c r="G4" s="63"/>
      <c r="H4" s="64" t="s">
        <v>381</v>
      </c>
    </row>
    <row r="5" spans="1:8" s="113" customFormat="1" ht="76.5">
      <c r="A5" s="110" t="s">
        <v>0</v>
      </c>
      <c r="B5" s="24" t="s">
        <v>1</v>
      </c>
      <c r="C5" s="24"/>
      <c r="D5" s="24" t="s">
        <v>140</v>
      </c>
      <c r="E5" s="5" t="s">
        <v>141</v>
      </c>
      <c r="F5" s="5" t="s">
        <v>142</v>
      </c>
      <c r="G5" s="24" t="s">
        <v>143</v>
      </c>
      <c r="H5" s="24" t="s">
        <v>144</v>
      </c>
    </row>
    <row r="6" spans="1:8" ht="12.75">
      <c r="A6" s="69"/>
      <c r="B6" s="6" t="s">
        <v>145</v>
      </c>
      <c r="C6" s="6"/>
      <c r="D6" s="115">
        <v>1</v>
      </c>
      <c r="E6" s="115">
        <v>2</v>
      </c>
      <c r="F6" s="115">
        <v>3</v>
      </c>
      <c r="G6" s="115">
        <v>4</v>
      </c>
      <c r="H6" s="115" t="s">
        <v>146</v>
      </c>
    </row>
    <row r="7" spans="1:11" s="11" customFormat="1" ht="12.75">
      <c r="A7" s="69" t="s">
        <v>147</v>
      </c>
      <c r="B7" s="65" t="s">
        <v>148</v>
      </c>
      <c r="C7" s="66">
        <f aca="true" t="shared" si="0" ref="C7:H7">+C8+C15</f>
        <v>0</v>
      </c>
      <c r="D7" s="66">
        <f t="shared" si="0"/>
        <v>249248280</v>
      </c>
      <c r="E7" s="66">
        <f t="shared" si="0"/>
        <v>255813790</v>
      </c>
      <c r="F7" s="66">
        <f>+F8+F15</f>
        <v>255813790</v>
      </c>
      <c r="G7" s="66">
        <f t="shared" si="0"/>
        <v>225198237.45999998</v>
      </c>
      <c r="H7" s="66">
        <f t="shared" si="0"/>
        <v>23158124.059999987</v>
      </c>
      <c r="I7" s="66">
        <f>+I8+I15</f>
        <v>202040113.40000004</v>
      </c>
      <c r="J7" s="8"/>
      <c r="K7" s="8"/>
    </row>
    <row r="8" spans="1:11" s="11" customFormat="1" ht="12.75">
      <c r="A8" s="69" t="s">
        <v>149</v>
      </c>
      <c r="B8" s="67" t="s">
        <v>150</v>
      </c>
      <c r="C8" s="68">
        <f aca="true" t="shared" si="1" ref="C8:H8">+C9+C10+C13+C11+C12+C14+C163</f>
        <v>0</v>
      </c>
      <c r="D8" s="68">
        <f t="shared" si="1"/>
        <v>249248280</v>
      </c>
      <c r="E8" s="68">
        <f t="shared" si="1"/>
        <v>255813790</v>
      </c>
      <c r="F8" s="68">
        <f>+F9+F10+F13+F11+F12+F14+F163</f>
        <v>255813790</v>
      </c>
      <c r="G8" s="68">
        <f t="shared" si="1"/>
        <v>225198237.45999998</v>
      </c>
      <c r="H8" s="68">
        <f t="shared" si="1"/>
        <v>23158124.059999987</v>
      </c>
      <c r="I8" s="68">
        <f>+I9+I10+I13+I11+I12+I14+I163</f>
        <v>202040113.40000004</v>
      </c>
      <c r="J8" s="8"/>
      <c r="K8" s="8"/>
    </row>
    <row r="9" spans="1:11" s="11" customFormat="1" ht="15" customHeight="1">
      <c r="A9" s="69" t="s">
        <v>151</v>
      </c>
      <c r="B9" s="67" t="s">
        <v>152</v>
      </c>
      <c r="C9" s="68">
        <f aca="true" t="shared" si="2" ref="C9:H9">+C22</f>
        <v>0</v>
      </c>
      <c r="D9" s="68">
        <f t="shared" si="2"/>
        <v>0</v>
      </c>
      <c r="E9" s="68">
        <f t="shared" si="2"/>
        <v>4248680</v>
      </c>
      <c r="F9" s="68">
        <f>+F22</f>
        <v>4248680</v>
      </c>
      <c r="G9" s="68">
        <f t="shared" si="2"/>
        <v>3538228</v>
      </c>
      <c r="H9" s="68">
        <f t="shared" si="2"/>
        <v>341917</v>
      </c>
      <c r="I9" s="68">
        <f>+I22</f>
        <v>3196311</v>
      </c>
      <c r="J9" s="8"/>
      <c r="K9" s="8"/>
    </row>
    <row r="10" spans="1:11" s="11" customFormat="1" ht="12.75" customHeight="1">
      <c r="A10" s="69" t="s">
        <v>153</v>
      </c>
      <c r="B10" s="67" t="s">
        <v>154</v>
      </c>
      <c r="C10" s="68">
        <f aca="true" t="shared" si="3" ref="C10:H10">+C35</f>
        <v>0</v>
      </c>
      <c r="D10" s="68">
        <f t="shared" si="3"/>
        <v>221719610</v>
      </c>
      <c r="E10" s="68">
        <f t="shared" si="3"/>
        <v>217232120</v>
      </c>
      <c r="F10" s="68">
        <f>+F35</f>
        <v>217232120</v>
      </c>
      <c r="G10" s="68">
        <f t="shared" si="3"/>
        <v>188143692.68999997</v>
      </c>
      <c r="H10" s="68">
        <f t="shared" si="3"/>
        <v>18547690.74999999</v>
      </c>
      <c r="I10" s="68">
        <f>+I35</f>
        <v>169596001.94000003</v>
      </c>
      <c r="J10" s="8"/>
      <c r="K10" s="8"/>
    </row>
    <row r="11" spans="1:11" s="11" customFormat="1" ht="12.75" customHeight="1">
      <c r="A11" s="69" t="s">
        <v>155</v>
      </c>
      <c r="B11" s="67" t="s">
        <v>156</v>
      </c>
      <c r="C11" s="68">
        <f aca="true" t="shared" si="4" ref="C11:H11">+C62</f>
        <v>0</v>
      </c>
      <c r="D11" s="68">
        <f t="shared" si="4"/>
        <v>0</v>
      </c>
      <c r="E11" s="68">
        <f t="shared" si="4"/>
        <v>0</v>
      </c>
      <c r="F11" s="68">
        <f>+F62</f>
        <v>0</v>
      </c>
      <c r="G11" s="68">
        <f t="shared" si="4"/>
        <v>0</v>
      </c>
      <c r="H11" s="68">
        <f t="shared" si="4"/>
        <v>0</v>
      </c>
      <c r="I11" s="68">
        <f>+I62</f>
        <v>0</v>
      </c>
      <c r="J11" s="8"/>
      <c r="K11" s="8"/>
    </row>
    <row r="12" spans="1:11" s="11" customFormat="1" ht="15.75" customHeight="1">
      <c r="A12" s="69" t="s">
        <v>352</v>
      </c>
      <c r="B12" s="67" t="s">
        <v>349</v>
      </c>
      <c r="C12" s="68">
        <f aca="true" t="shared" si="5" ref="C12:H12">C164</f>
        <v>0</v>
      </c>
      <c r="D12" s="68">
        <f t="shared" si="5"/>
        <v>27528670</v>
      </c>
      <c r="E12" s="68">
        <f t="shared" si="5"/>
        <v>27528670</v>
      </c>
      <c r="F12" s="68">
        <f>F164</f>
        <v>27528670</v>
      </c>
      <c r="G12" s="68">
        <f t="shared" si="5"/>
        <v>27526743</v>
      </c>
      <c r="H12" s="68">
        <f t="shared" si="5"/>
        <v>3639397</v>
      </c>
      <c r="I12" s="68">
        <f>I164</f>
        <v>23887346</v>
      </c>
      <c r="J12" s="8"/>
      <c r="K12" s="8"/>
    </row>
    <row r="13" spans="1:11" s="11" customFormat="1" ht="12.75">
      <c r="A13" s="69" t="s">
        <v>157</v>
      </c>
      <c r="B13" s="67" t="s">
        <v>158</v>
      </c>
      <c r="C13" s="68">
        <f aca="true" t="shared" si="6" ref="C13:H13">C172</f>
        <v>0</v>
      </c>
      <c r="D13" s="68">
        <f t="shared" si="6"/>
        <v>0</v>
      </c>
      <c r="E13" s="68">
        <f t="shared" si="6"/>
        <v>6804320</v>
      </c>
      <c r="F13" s="68">
        <f>F172</f>
        <v>6804320</v>
      </c>
      <c r="G13" s="68">
        <f t="shared" si="6"/>
        <v>6206055</v>
      </c>
      <c r="H13" s="68">
        <f t="shared" si="6"/>
        <v>649021</v>
      </c>
      <c r="I13" s="68">
        <f>I172</f>
        <v>5557034</v>
      </c>
      <c r="J13" s="8"/>
      <c r="K13" s="8"/>
    </row>
    <row r="14" spans="1:11" s="11" customFormat="1" ht="12.75">
      <c r="A14" s="69"/>
      <c r="B14" s="67" t="s">
        <v>358</v>
      </c>
      <c r="C14" s="68">
        <f aca="true" t="shared" si="7" ref="C14:H14">C65</f>
        <v>0</v>
      </c>
      <c r="D14" s="68">
        <f t="shared" si="7"/>
        <v>0</v>
      </c>
      <c r="E14" s="68">
        <f t="shared" si="7"/>
        <v>0</v>
      </c>
      <c r="F14" s="68">
        <f>F65</f>
        <v>0</v>
      </c>
      <c r="G14" s="68">
        <f t="shared" si="7"/>
        <v>0</v>
      </c>
      <c r="H14" s="68">
        <f t="shared" si="7"/>
        <v>0</v>
      </c>
      <c r="I14" s="68">
        <f>I65</f>
        <v>0</v>
      </c>
      <c r="J14" s="8"/>
      <c r="K14" s="8"/>
    </row>
    <row r="15" spans="1:11" s="11" customFormat="1" ht="12.75">
      <c r="A15" s="69" t="s">
        <v>159</v>
      </c>
      <c r="B15" s="67" t="s">
        <v>160</v>
      </c>
      <c r="C15" s="68">
        <f>C68</f>
        <v>0</v>
      </c>
      <c r="D15" s="68">
        <f aca="true" t="shared" si="8" ref="D15:H16">D68</f>
        <v>0</v>
      </c>
      <c r="E15" s="68">
        <f t="shared" si="8"/>
        <v>0</v>
      </c>
      <c r="F15" s="68">
        <f>F68</f>
        <v>0</v>
      </c>
      <c r="G15" s="68">
        <f t="shared" si="8"/>
        <v>0</v>
      </c>
      <c r="H15" s="68">
        <f t="shared" si="8"/>
        <v>0</v>
      </c>
      <c r="I15" s="68">
        <f>I68</f>
        <v>0</v>
      </c>
      <c r="J15" s="8"/>
      <c r="K15" s="8"/>
    </row>
    <row r="16" spans="1:11" s="11" customFormat="1" ht="12.75">
      <c r="A16" s="69" t="s">
        <v>161</v>
      </c>
      <c r="B16" s="67" t="s">
        <v>162</v>
      </c>
      <c r="C16" s="68">
        <f>C69</f>
        <v>0</v>
      </c>
      <c r="D16" s="68">
        <f t="shared" si="8"/>
        <v>0</v>
      </c>
      <c r="E16" s="68">
        <f t="shared" si="8"/>
        <v>0</v>
      </c>
      <c r="F16" s="68">
        <f>F69</f>
        <v>0</v>
      </c>
      <c r="G16" s="68">
        <f t="shared" si="8"/>
        <v>0</v>
      </c>
      <c r="H16" s="68">
        <f t="shared" si="8"/>
        <v>0</v>
      </c>
      <c r="I16" s="68">
        <f>I69</f>
        <v>0</v>
      </c>
      <c r="J16" s="8"/>
      <c r="K16" s="8"/>
    </row>
    <row r="17" spans="1:11" s="11" customFormat="1" ht="25.5">
      <c r="A17" s="69"/>
      <c r="B17" s="67" t="s">
        <v>367</v>
      </c>
      <c r="C17" s="68">
        <f aca="true" t="shared" si="9" ref="C17:H17">C163+C178</f>
        <v>0</v>
      </c>
      <c r="D17" s="68">
        <f t="shared" si="9"/>
        <v>0</v>
      </c>
      <c r="E17" s="68">
        <f t="shared" si="9"/>
        <v>0</v>
      </c>
      <c r="F17" s="68">
        <f>F163+F178</f>
        <v>0</v>
      </c>
      <c r="G17" s="68">
        <f t="shared" si="9"/>
        <v>-217634.23000000004</v>
      </c>
      <c r="H17" s="68">
        <f t="shared" si="9"/>
        <v>-19901.690000000013</v>
      </c>
      <c r="I17" s="68">
        <f>I163+I178</f>
        <v>-197732.54000000004</v>
      </c>
      <c r="J17" s="8"/>
      <c r="K17" s="8"/>
    </row>
    <row r="18" spans="1:11" s="11" customFormat="1" ht="12.75">
      <c r="A18" s="69" t="s">
        <v>163</v>
      </c>
      <c r="B18" s="67" t="s">
        <v>164</v>
      </c>
      <c r="C18" s="68">
        <f aca="true" t="shared" si="10" ref="C18:H18">+C19+C15</f>
        <v>0</v>
      </c>
      <c r="D18" s="68">
        <f t="shared" si="10"/>
        <v>249248280</v>
      </c>
      <c r="E18" s="68">
        <f t="shared" si="10"/>
        <v>255813790</v>
      </c>
      <c r="F18" s="68">
        <f>+F19+F15</f>
        <v>255813790</v>
      </c>
      <c r="G18" s="68">
        <f t="shared" si="10"/>
        <v>225198237.45999998</v>
      </c>
      <c r="H18" s="68">
        <f t="shared" si="10"/>
        <v>23158124.059999987</v>
      </c>
      <c r="I18" s="68">
        <f>+I19+I15</f>
        <v>202040113.40000004</v>
      </c>
      <c r="J18" s="8"/>
      <c r="K18" s="8"/>
    </row>
    <row r="19" spans="1:11" s="11" customFormat="1" ht="12.75">
      <c r="A19" s="69" t="s">
        <v>165</v>
      </c>
      <c r="B19" s="67" t="s">
        <v>150</v>
      </c>
      <c r="C19" s="68">
        <f aca="true" t="shared" si="11" ref="C19:H19">C9+C10+C11+C12+C13+C14+C163</f>
        <v>0</v>
      </c>
      <c r="D19" s="68">
        <f t="shared" si="11"/>
        <v>249248280</v>
      </c>
      <c r="E19" s="68">
        <f t="shared" si="11"/>
        <v>255813790</v>
      </c>
      <c r="F19" s="68">
        <f>F9+F10+F11+F12+F13+F14+F163</f>
        <v>255813790</v>
      </c>
      <c r="G19" s="68">
        <f t="shared" si="11"/>
        <v>225198237.45999998</v>
      </c>
      <c r="H19" s="68">
        <f t="shared" si="11"/>
        <v>23158124.059999987</v>
      </c>
      <c r="I19" s="68">
        <f>I9+I10+I11+I12+I13+I14+I163</f>
        <v>202040113.40000004</v>
      </c>
      <c r="J19" s="8"/>
      <c r="K19" s="8"/>
    </row>
    <row r="20" spans="1:11" s="11" customFormat="1" ht="12.75">
      <c r="A20" s="69" t="s">
        <v>166</v>
      </c>
      <c r="B20" s="67" t="s">
        <v>167</v>
      </c>
      <c r="C20" s="68">
        <f aca="true" t="shared" si="12" ref="C20:H20">+C21+C67+C163</f>
        <v>0</v>
      </c>
      <c r="D20" s="68">
        <f t="shared" si="12"/>
        <v>249248280</v>
      </c>
      <c r="E20" s="68">
        <f t="shared" si="12"/>
        <v>249009470</v>
      </c>
      <c r="F20" s="68">
        <f>+F21+F67+F163</f>
        <v>249009470</v>
      </c>
      <c r="G20" s="68">
        <f t="shared" si="12"/>
        <v>218992182.45999998</v>
      </c>
      <c r="H20" s="68">
        <f t="shared" si="12"/>
        <v>22509103.059999987</v>
      </c>
      <c r="I20" s="68">
        <f>+I21+I67+I163</f>
        <v>196483079.40000004</v>
      </c>
      <c r="J20" s="8"/>
      <c r="K20" s="8"/>
    </row>
    <row r="21" spans="1:11" s="11" customFormat="1" ht="12.75">
      <c r="A21" s="69" t="s">
        <v>168</v>
      </c>
      <c r="B21" s="67" t="s">
        <v>150</v>
      </c>
      <c r="C21" s="68">
        <f aca="true" t="shared" si="13" ref="C21:H21">+C22+C35+C62+C164+C65</f>
        <v>0</v>
      </c>
      <c r="D21" s="68">
        <f t="shared" si="13"/>
        <v>249248280</v>
      </c>
      <c r="E21" s="68">
        <f t="shared" si="13"/>
        <v>249009470</v>
      </c>
      <c r="F21" s="68">
        <f>+F22+F35+F62+F164+F65</f>
        <v>249009470</v>
      </c>
      <c r="G21" s="68">
        <f t="shared" si="13"/>
        <v>219208663.68999997</v>
      </c>
      <c r="H21" s="68">
        <f t="shared" si="13"/>
        <v>22529004.74999999</v>
      </c>
      <c r="I21" s="68">
        <f>+I22+I35+I62+I164+I65</f>
        <v>196679658.94000003</v>
      </c>
      <c r="J21" s="8"/>
      <c r="K21" s="8"/>
    </row>
    <row r="22" spans="1:11" s="11" customFormat="1" ht="12.75">
      <c r="A22" s="69" t="s">
        <v>169</v>
      </c>
      <c r="B22" s="67" t="s">
        <v>152</v>
      </c>
      <c r="C22" s="68">
        <f aca="true" t="shared" si="14" ref="C22:H22">+C23+C29</f>
        <v>0</v>
      </c>
      <c r="D22" s="68">
        <f t="shared" si="14"/>
        <v>0</v>
      </c>
      <c r="E22" s="68">
        <f t="shared" si="14"/>
        <v>4248680</v>
      </c>
      <c r="F22" s="68">
        <f>+F23+F29</f>
        <v>4248680</v>
      </c>
      <c r="G22" s="68">
        <f t="shared" si="14"/>
        <v>3538228</v>
      </c>
      <c r="H22" s="68">
        <f t="shared" si="14"/>
        <v>341917</v>
      </c>
      <c r="I22" s="68">
        <f>+I23+I29</f>
        <v>3196311</v>
      </c>
      <c r="J22" s="8"/>
      <c r="K22" s="8"/>
    </row>
    <row r="23" spans="1:11" s="11" customFormat="1" ht="12.75">
      <c r="A23" s="69" t="s">
        <v>170</v>
      </c>
      <c r="B23" s="67" t="s">
        <v>171</v>
      </c>
      <c r="C23" s="68">
        <f aca="true" t="shared" si="15" ref="C23:H23">C24+C25+C26+C27+C28</f>
        <v>0</v>
      </c>
      <c r="D23" s="68">
        <f t="shared" si="15"/>
        <v>0</v>
      </c>
      <c r="E23" s="68">
        <f t="shared" si="15"/>
        <v>3468530</v>
      </c>
      <c r="F23" s="68">
        <f>F24+F25+F26+F27+F28</f>
        <v>3468530</v>
      </c>
      <c r="G23" s="68">
        <f t="shared" si="15"/>
        <v>2887871</v>
      </c>
      <c r="H23" s="68">
        <f t="shared" si="15"/>
        <v>277782</v>
      </c>
      <c r="I23" s="68">
        <f>I24+I25+I26+I27+I28</f>
        <v>2610089</v>
      </c>
      <c r="J23" s="8"/>
      <c r="K23" s="8"/>
    </row>
    <row r="24" spans="1:11" s="11" customFormat="1" ht="12.75">
      <c r="A24" s="79" t="s">
        <v>172</v>
      </c>
      <c r="B24" s="70" t="s">
        <v>334</v>
      </c>
      <c r="C24" s="71"/>
      <c r="D24" s="10"/>
      <c r="E24" s="10">
        <v>3421230</v>
      </c>
      <c r="F24" s="10">
        <v>3421230</v>
      </c>
      <c r="G24" s="7">
        <v>2849379</v>
      </c>
      <c r="H24" s="7">
        <f>G24-I24</f>
        <v>272559</v>
      </c>
      <c r="I24" s="7">
        <v>2576820</v>
      </c>
      <c r="J24" s="8"/>
      <c r="K24" s="8"/>
    </row>
    <row r="25" spans="1:11" ht="12.75">
      <c r="A25" s="79" t="s">
        <v>173</v>
      </c>
      <c r="B25" s="72" t="s">
        <v>174</v>
      </c>
      <c r="C25" s="71"/>
      <c r="D25" s="10"/>
      <c r="E25" s="10">
        <v>16700</v>
      </c>
      <c r="F25" s="10">
        <v>16700</v>
      </c>
      <c r="G25" s="7">
        <v>12138</v>
      </c>
      <c r="H25" s="7">
        <f>G25-I25</f>
        <v>1225</v>
      </c>
      <c r="I25" s="7">
        <v>10913</v>
      </c>
      <c r="J25" s="8"/>
      <c r="K25" s="8"/>
    </row>
    <row r="26" spans="1:11" ht="12.75" customHeight="1">
      <c r="A26" s="79" t="s">
        <v>175</v>
      </c>
      <c r="B26" s="72" t="s">
        <v>176</v>
      </c>
      <c r="C26" s="71"/>
      <c r="D26" s="10"/>
      <c r="E26" s="10">
        <v>2020</v>
      </c>
      <c r="F26" s="10">
        <v>2020</v>
      </c>
      <c r="G26" s="7">
        <v>527</v>
      </c>
      <c r="H26" s="7">
        <f>G26-I26</f>
        <v>0</v>
      </c>
      <c r="I26" s="7">
        <v>527</v>
      </c>
      <c r="J26" s="8"/>
      <c r="K26" s="8"/>
    </row>
    <row r="27" spans="1:11" ht="12.75">
      <c r="A27" s="79" t="s">
        <v>348</v>
      </c>
      <c r="B27" s="72" t="s">
        <v>177</v>
      </c>
      <c r="C27" s="71"/>
      <c r="D27" s="10"/>
      <c r="E27" s="10"/>
      <c r="F27" s="10"/>
      <c r="G27" s="7"/>
      <c r="H27" s="7"/>
      <c r="I27" s="7"/>
      <c r="J27" s="8"/>
      <c r="K27" s="8"/>
    </row>
    <row r="28" spans="1:11" ht="12.75">
      <c r="A28" s="79" t="s">
        <v>178</v>
      </c>
      <c r="B28" s="72" t="s">
        <v>368</v>
      </c>
      <c r="C28" s="71"/>
      <c r="D28" s="10"/>
      <c r="E28" s="10">
        <v>28580</v>
      </c>
      <c r="F28" s="10">
        <v>28580</v>
      </c>
      <c r="G28" s="7">
        <v>25827</v>
      </c>
      <c r="H28" s="7">
        <f>G28-I28</f>
        <v>3998</v>
      </c>
      <c r="I28" s="7">
        <v>21829</v>
      </c>
      <c r="J28" s="8"/>
      <c r="K28" s="8"/>
    </row>
    <row r="29" spans="1:11" ht="12" customHeight="1">
      <c r="A29" s="69" t="s">
        <v>179</v>
      </c>
      <c r="B29" s="67" t="s">
        <v>180</v>
      </c>
      <c r="C29" s="68">
        <f aca="true" t="shared" si="16" ref="C29:H29">+C30+C31+C32+C33+C34</f>
        <v>0</v>
      </c>
      <c r="D29" s="68">
        <f t="shared" si="16"/>
        <v>0</v>
      </c>
      <c r="E29" s="68">
        <f t="shared" si="16"/>
        <v>780150</v>
      </c>
      <c r="F29" s="68">
        <f>+F30+F31+F32+F33+F34</f>
        <v>780150</v>
      </c>
      <c r="G29" s="68">
        <f t="shared" si="16"/>
        <v>650357</v>
      </c>
      <c r="H29" s="68">
        <f t="shared" si="16"/>
        <v>64135</v>
      </c>
      <c r="I29" s="68">
        <f>+I30+I31+I32+I33+I34</f>
        <v>586222</v>
      </c>
      <c r="J29" s="8"/>
      <c r="K29" s="8"/>
    </row>
    <row r="30" spans="1:11" ht="13.5" customHeight="1">
      <c r="A30" s="79" t="s">
        <v>181</v>
      </c>
      <c r="B30" s="72" t="s">
        <v>182</v>
      </c>
      <c r="C30" s="71"/>
      <c r="D30" s="10"/>
      <c r="E30" s="10">
        <v>541900</v>
      </c>
      <c r="F30" s="10">
        <v>541900</v>
      </c>
      <c r="G30" s="7">
        <v>450918</v>
      </c>
      <c r="H30" s="7">
        <f>G30-I30</f>
        <v>42911</v>
      </c>
      <c r="I30" s="7">
        <v>408007</v>
      </c>
      <c r="J30" s="8"/>
      <c r="K30" s="8"/>
    </row>
    <row r="31" spans="1:11" ht="12.75">
      <c r="A31" s="79" t="s">
        <v>183</v>
      </c>
      <c r="B31" s="72" t="s">
        <v>184</v>
      </c>
      <c r="C31" s="71"/>
      <c r="D31" s="10"/>
      <c r="E31" s="10">
        <v>17340</v>
      </c>
      <c r="F31" s="10">
        <v>17340</v>
      </c>
      <c r="G31" s="7">
        <v>14310</v>
      </c>
      <c r="H31" s="7">
        <f>G31-I31</f>
        <v>1354</v>
      </c>
      <c r="I31" s="7">
        <v>12956</v>
      </c>
      <c r="J31" s="8"/>
      <c r="K31" s="8"/>
    </row>
    <row r="32" spans="1:11" ht="12.75">
      <c r="A32" s="79" t="s">
        <v>185</v>
      </c>
      <c r="B32" s="72" t="s">
        <v>186</v>
      </c>
      <c r="C32" s="71"/>
      <c r="D32" s="10"/>
      <c r="E32" s="10">
        <v>180360</v>
      </c>
      <c r="F32" s="10">
        <v>180360</v>
      </c>
      <c r="G32" s="7">
        <v>149194</v>
      </c>
      <c r="H32" s="7">
        <f>G32-I32</f>
        <v>14159</v>
      </c>
      <c r="I32" s="7">
        <v>135035</v>
      </c>
      <c r="J32" s="8"/>
      <c r="K32" s="8"/>
    </row>
    <row r="33" spans="1:11" ht="12.75">
      <c r="A33" s="79" t="s">
        <v>187</v>
      </c>
      <c r="B33" s="73" t="s">
        <v>188</v>
      </c>
      <c r="C33" s="71"/>
      <c r="D33" s="10"/>
      <c r="E33" s="10">
        <v>5860</v>
      </c>
      <c r="F33" s="10">
        <v>5860</v>
      </c>
      <c r="G33" s="7">
        <v>4284</v>
      </c>
      <c r="H33" s="7">
        <f>G33-I33</f>
        <v>409</v>
      </c>
      <c r="I33" s="7">
        <v>3875</v>
      </c>
      <c r="J33" s="8"/>
      <c r="K33" s="8"/>
    </row>
    <row r="34" spans="1:11" ht="12.75">
      <c r="A34" s="79" t="s">
        <v>189</v>
      </c>
      <c r="B34" s="73" t="s">
        <v>190</v>
      </c>
      <c r="C34" s="71"/>
      <c r="D34" s="10"/>
      <c r="E34" s="10">
        <v>34690</v>
      </c>
      <c r="F34" s="10">
        <v>34690</v>
      </c>
      <c r="G34" s="10">
        <v>31651</v>
      </c>
      <c r="H34" s="7">
        <f>G34-I34</f>
        <v>5302</v>
      </c>
      <c r="I34" s="10">
        <v>26349</v>
      </c>
      <c r="J34" s="8"/>
      <c r="K34" s="8"/>
    </row>
    <row r="35" spans="1:11" s="11" customFormat="1" ht="12.75">
      <c r="A35" s="69" t="s">
        <v>191</v>
      </c>
      <c r="B35" s="67" t="s">
        <v>154</v>
      </c>
      <c r="C35" s="68">
        <f aca="true" t="shared" si="17" ref="C35:H35">+C36+C50+C49+C52+C55+C57+C58+C59+C56</f>
        <v>0</v>
      </c>
      <c r="D35" s="68">
        <f t="shared" si="17"/>
        <v>221719610</v>
      </c>
      <c r="E35" s="68">
        <f t="shared" si="17"/>
        <v>217232120</v>
      </c>
      <c r="F35" s="68">
        <f>+F36+F50+F49+F52+F55+F57+F58+F59+F56</f>
        <v>217232120</v>
      </c>
      <c r="G35" s="68">
        <f t="shared" si="17"/>
        <v>188143692.68999997</v>
      </c>
      <c r="H35" s="68">
        <f t="shared" si="17"/>
        <v>18547690.74999999</v>
      </c>
      <c r="I35" s="68">
        <f>+I36+I50+I49+I52+I55+I57+I58+I59+I56</f>
        <v>169596001.94000003</v>
      </c>
      <c r="J35" s="8"/>
      <c r="K35" s="8"/>
    </row>
    <row r="36" spans="1:11" s="11" customFormat="1" ht="12.75">
      <c r="A36" s="69" t="s">
        <v>192</v>
      </c>
      <c r="B36" s="67" t="s">
        <v>193</v>
      </c>
      <c r="C36" s="68">
        <f aca="true" t="shared" si="18" ref="C36:H36">+C37+C38+C39+C40+C41+C42+C43+C44+C46</f>
        <v>0</v>
      </c>
      <c r="D36" s="68">
        <f t="shared" si="18"/>
        <v>221719610</v>
      </c>
      <c r="E36" s="68">
        <f t="shared" si="18"/>
        <v>217160240</v>
      </c>
      <c r="F36" s="68">
        <f>+F37+F38+F39+F40+F41+F42+F43+F44+F46</f>
        <v>217160240</v>
      </c>
      <c r="G36" s="68">
        <f t="shared" si="18"/>
        <v>188106652.28999996</v>
      </c>
      <c r="H36" s="68">
        <f t="shared" si="18"/>
        <v>18545670.84999999</v>
      </c>
      <c r="I36" s="68">
        <f>+I37+I38+I39+I40+I41+I42+I43+I44+I46</f>
        <v>169560981.44000003</v>
      </c>
      <c r="J36" s="8"/>
      <c r="K36" s="8"/>
    </row>
    <row r="37" spans="1:11" ht="12.75">
      <c r="A37" s="79" t="s">
        <v>194</v>
      </c>
      <c r="B37" s="72" t="s">
        <v>195</v>
      </c>
      <c r="C37" s="71"/>
      <c r="D37" s="10"/>
      <c r="E37" s="10">
        <v>41000</v>
      </c>
      <c r="F37" s="10">
        <v>41000</v>
      </c>
      <c r="G37" s="7">
        <v>16835.61</v>
      </c>
      <c r="H37" s="7">
        <f aca="true" t="shared" si="19" ref="H37:H43">G37-I37</f>
        <v>3287.2000000000007</v>
      </c>
      <c r="I37" s="7">
        <v>13548.41</v>
      </c>
      <c r="J37" s="8"/>
      <c r="K37" s="8"/>
    </row>
    <row r="38" spans="1:11" ht="12.75">
      <c r="A38" s="79" t="s">
        <v>196</v>
      </c>
      <c r="B38" s="72" t="s">
        <v>197</v>
      </c>
      <c r="C38" s="71"/>
      <c r="D38" s="10"/>
      <c r="E38" s="10">
        <v>9000</v>
      </c>
      <c r="F38" s="10">
        <v>9000</v>
      </c>
      <c r="G38" s="7">
        <v>4996.88</v>
      </c>
      <c r="H38" s="7">
        <f t="shared" si="19"/>
        <v>1998.6600000000003</v>
      </c>
      <c r="I38" s="7">
        <v>2998.22</v>
      </c>
      <c r="J38" s="8"/>
      <c r="K38" s="8"/>
    </row>
    <row r="39" spans="1:11" ht="12.75">
      <c r="A39" s="79" t="s">
        <v>198</v>
      </c>
      <c r="B39" s="72" t="s">
        <v>199</v>
      </c>
      <c r="C39" s="71"/>
      <c r="D39" s="10"/>
      <c r="E39" s="10">
        <v>68460</v>
      </c>
      <c r="F39" s="10">
        <v>68460</v>
      </c>
      <c r="G39" s="7">
        <v>44652.59</v>
      </c>
      <c r="H39" s="7">
        <f t="shared" si="19"/>
        <v>1728.5299999999988</v>
      </c>
      <c r="I39" s="7">
        <v>42924.06</v>
      </c>
      <c r="J39" s="8"/>
      <c r="K39" s="8"/>
    </row>
    <row r="40" spans="1:11" ht="12.75">
      <c r="A40" s="79" t="s">
        <v>200</v>
      </c>
      <c r="B40" s="72" t="s">
        <v>201</v>
      </c>
      <c r="C40" s="71"/>
      <c r="D40" s="10"/>
      <c r="E40" s="10">
        <v>4000</v>
      </c>
      <c r="F40" s="10">
        <v>4000</v>
      </c>
      <c r="G40" s="7">
        <v>2855.71</v>
      </c>
      <c r="H40" s="7">
        <f t="shared" si="19"/>
        <v>263.8299999999999</v>
      </c>
      <c r="I40" s="7">
        <v>2591.88</v>
      </c>
      <c r="J40" s="8"/>
      <c r="K40" s="8"/>
    </row>
    <row r="41" spans="1:11" ht="12.75">
      <c r="A41" s="79" t="s">
        <v>202</v>
      </c>
      <c r="B41" s="72" t="s">
        <v>203</v>
      </c>
      <c r="C41" s="71"/>
      <c r="D41" s="10"/>
      <c r="E41" s="10">
        <v>16000</v>
      </c>
      <c r="F41" s="10">
        <v>16000</v>
      </c>
      <c r="G41" s="7">
        <v>0</v>
      </c>
      <c r="H41" s="7">
        <f t="shared" si="19"/>
        <v>0</v>
      </c>
      <c r="I41" s="7">
        <v>0</v>
      </c>
      <c r="J41" s="8"/>
      <c r="K41" s="8"/>
    </row>
    <row r="42" spans="1:11" ht="12.75">
      <c r="A42" s="79" t="s">
        <v>204</v>
      </c>
      <c r="B42" s="72" t="s">
        <v>205</v>
      </c>
      <c r="C42" s="71"/>
      <c r="D42" s="10"/>
      <c r="E42" s="10">
        <v>1000</v>
      </c>
      <c r="F42" s="10">
        <v>1000</v>
      </c>
      <c r="G42" s="7">
        <v>0</v>
      </c>
      <c r="H42" s="7">
        <f t="shared" si="19"/>
        <v>0</v>
      </c>
      <c r="I42" s="7">
        <v>0</v>
      </c>
      <c r="J42" s="8"/>
      <c r="K42" s="8"/>
    </row>
    <row r="43" spans="1:11" ht="12.75">
      <c r="A43" s="79" t="s">
        <v>206</v>
      </c>
      <c r="B43" s="72" t="s">
        <v>207</v>
      </c>
      <c r="C43" s="71"/>
      <c r="D43" s="10"/>
      <c r="E43" s="10">
        <v>68870</v>
      </c>
      <c r="F43" s="10">
        <v>68870</v>
      </c>
      <c r="G43" s="10">
        <v>55508.08</v>
      </c>
      <c r="H43" s="7">
        <f t="shared" si="19"/>
        <v>4228.3499999999985</v>
      </c>
      <c r="I43" s="10">
        <v>51279.73</v>
      </c>
      <c r="J43" s="8"/>
      <c r="K43" s="8"/>
    </row>
    <row r="44" spans="1:11" s="11" customFormat="1" ht="15">
      <c r="A44" s="69" t="s">
        <v>208</v>
      </c>
      <c r="B44" s="67" t="s">
        <v>209</v>
      </c>
      <c r="C44" s="74">
        <f aca="true" t="shared" si="20" ref="C44:H44">+C45+C78</f>
        <v>0</v>
      </c>
      <c r="D44" s="74">
        <f t="shared" si="20"/>
        <v>221719610</v>
      </c>
      <c r="E44" s="74">
        <f t="shared" si="20"/>
        <v>216679590</v>
      </c>
      <c r="F44" s="74">
        <f>+F45+F78</f>
        <v>216679590</v>
      </c>
      <c r="G44" s="74">
        <f t="shared" si="20"/>
        <v>187771211.52999997</v>
      </c>
      <c r="H44" s="74">
        <f t="shared" si="20"/>
        <v>18509083.46999999</v>
      </c>
      <c r="I44" s="74">
        <f>+I45+I78</f>
        <v>169262128.06</v>
      </c>
      <c r="J44" s="8"/>
      <c r="K44" s="8"/>
    </row>
    <row r="45" spans="1:11" s="114" customFormat="1" ht="14.25">
      <c r="A45" s="111"/>
      <c r="B45" s="75" t="s">
        <v>210</v>
      </c>
      <c r="C45" s="76"/>
      <c r="D45" s="10"/>
      <c r="E45" s="10">
        <v>11900</v>
      </c>
      <c r="F45" s="10">
        <v>11900</v>
      </c>
      <c r="G45" s="7">
        <v>7995.12</v>
      </c>
      <c r="H45" s="7">
        <f>G45-I45</f>
        <v>1199</v>
      </c>
      <c r="I45" s="7">
        <v>6796.12</v>
      </c>
      <c r="J45" s="8"/>
      <c r="K45" s="8"/>
    </row>
    <row r="46" spans="1:11" ht="12.75">
      <c r="A46" s="79" t="s">
        <v>211</v>
      </c>
      <c r="B46" s="72" t="s">
        <v>212</v>
      </c>
      <c r="C46" s="71"/>
      <c r="D46" s="10"/>
      <c r="E46" s="10">
        <v>272320</v>
      </c>
      <c r="F46" s="10">
        <v>272320</v>
      </c>
      <c r="G46" s="10">
        <v>210591.89</v>
      </c>
      <c r="H46" s="7">
        <f>G46-I46</f>
        <v>25080.810000000027</v>
      </c>
      <c r="I46" s="10">
        <v>185511.08</v>
      </c>
      <c r="J46" s="8"/>
      <c r="K46" s="8"/>
    </row>
    <row r="47" spans="1:11" s="11" customFormat="1" ht="12.75">
      <c r="A47" s="79"/>
      <c r="B47" s="72" t="s">
        <v>213</v>
      </c>
      <c r="C47" s="71"/>
      <c r="D47" s="10"/>
      <c r="E47" s="10">
        <v>11790</v>
      </c>
      <c r="F47" s="10">
        <v>11790</v>
      </c>
      <c r="G47" s="10">
        <v>0</v>
      </c>
      <c r="H47" s="7">
        <f>G47-I47</f>
        <v>0</v>
      </c>
      <c r="I47" s="10">
        <v>0</v>
      </c>
      <c r="J47" s="8"/>
      <c r="K47" s="8"/>
    </row>
    <row r="48" spans="1:11" s="11" customFormat="1" ht="26.25" customHeight="1">
      <c r="A48" s="79"/>
      <c r="B48" s="72" t="s">
        <v>369</v>
      </c>
      <c r="C48" s="71"/>
      <c r="D48" s="10"/>
      <c r="E48" s="10">
        <v>36000</v>
      </c>
      <c r="F48" s="10">
        <v>36000</v>
      </c>
      <c r="G48" s="10">
        <v>22831.06</v>
      </c>
      <c r="H48" s="7">
        <f>G48-I48</f>
        <v>3936.390000000003</v>
      </c>
      <c r="I48" s="10">
        <v>18894.67</v>
      </c>
      <c r="J48" s="8"/>
      <c r="K48" s="8"/>
    </row>
    <row r="49" spans="1:11" s="11" customFormat="1" ht="14.25" customHeight="1">
      <c r="A49" s="69" t="s">
        <v>214</v>
      </c>
      <c r="B49" s="72" t="s">
        <v>215</v>
      </c>
      <c r="C49" s="71"/>
      <c r="D49" s="10"/>
      <c r="E49" s="10"/>
      <c r="F49" s="10"/>
      <c r="G49" s="10"/>
      <c r="H49" s="10"/>
      <c r="I49" s="10"/>
      <c r="J49" s="8"/>
      <c r="K49" s="8"/>
    </row>
    <row r="50" spans="1:11" ht="12.75">
      <c r="A50" s="69" t="s">
        <v>216</v>
      </c>
      <c r="B50" s="67" t="s">
        <v>217</v>
      </c>
      <c r="C50" s="77">
        <f aca="true" t="shared" si="21" ref="C50:I50">+C51</f>
        <v>0</v>
      </c>
      <c r="D50" s="77">
        <f t="shared" si="21"/>
        <v>0</v>
      </c>
      <c r="E50" s="77">
        <f t="shared" si="21"/>
        <v>35890</v>
      </c>
      <c r="F50" s="77">
        <f t="shared" si="21"/>
        <v>35890</v>
      </c>
      <c r="G50" s="77">
        <f t="shared" si="21"/>
        <v>19483.09</v>
      </c>
      <c r="H50" s="77">
        <f t="shared" si="21"/>
        <v>999.9000000000015</v>
      </c>
      <c r="I50" s="77">
        <f t="shared" si="21"/>
        <v>18483.19</v>
      </c>
      <c r="J50" s="8"/>
      <c r="K50" s="8"/>
    </row>
    <row r="51" spans="1:11" s="11" customFormat="1" ht="12.75">
      <c r="A51" s="79" t="s">
        <v>218</v>
      </c>
      <c r="B51" s="72" t="s">
        <v>219</v>
      </c>
      <c r="C51" s="71"/>
      <c r="D51" s="10"/>
      <c r="E51" s="10">
        <v>35890</v>
      </c>
      <c r="F51" s="10">
        <v>35890</v>
      </c>
      <c r="G51" s="10">
        <v>19483.09</v>
      </c>
      <c r="H51" s="7">
        <f>G51-I51</f>
        <v>999.9000000000015</v>
      </c>
      <c r="I51" s="10">
        <v>18483.19</v>
      </c>
      <c r="J51" s="8"/>
      <c r="K51" s="8"/>
    </row>
    <row r="52" spans="1:11" s="11" customFormat="1" ht="12.75">
      <c r="A52" s="69" t="s">
        <v>220</v>
      </c>
      <c r="B52" s="67" t="s">
        <v>221</v>
      </c>
      <c r="C52" s="68">
        <f aca="true" t="shared" si="22" ref="C52:H52">+C53+C54</f>
        <v>0</v>
      </c>
      <c r="D52" s="68">
        <f t="shared" si="22"/>
        <v>0</v>
      </c>
      <c r="E52" s="68">
        <f t="shared" si="22"/>
        <v>13000</v>
      </c>
      <c r="F52" s="68">
        <f>+F53+F54</f>
        <v>13000</v>
      </c>
      <c r="G52" s="68">
        <f t="shared" si="22"/>
        <v>4743.12</v>
      </c>
      <c r="H52" s="68">
        <f t="shared" si="22"/>
        <v>0</v>
      </c>
      <c r="I52" s="68">
        <f>+I53+I54</f>
        <v>4743.12</v>
      </c>
      <c r="J52" s="8"/>
      <c r="K52" s="8"/>
    </row>
    <row r="53" spans="1:11" ht="12.75">
      <c r="A53" s="69" t="s">
        <v>222</v>
      </c>
      <c r="B53" s="72" t="s">
        <v>223</v>
      </c>
      <c r="C53" s="71"/>
      <c r="D53" s="10"/>
      <c r="E53" s="10">
        <v>13000</v>
      </c>
      <c r="F53" s="10">
        <v>13000</v>
      </c>
      <c r="G53" s="7">
        <v>4743.12</v>
      </c>
      <c r="H53" s="7">
        <f>G53-I53</f>
        <v>0</v>
      </c>
      <c r="I53" s="7">
        <v>4743.12</v>
      </c>
      <c r="J53" s="8"/>
      <c r="K53" s="8"/>
    </row>
    <row r="54" spans="1:11" ht="12.75">
      <c r="A54" s="69" t="s">
        <v>224</v>
      </c>
      <c r="B54" s="72" t="s">
        <v>225</v>
      </c>
      <c r="C54" s="71"/>
      <c r="D54" s="10"/>
      <c r="E54" s="10"/>
      <c r="F54" s="10"/>
      <c r="G54" s="7"/>
      <c r="H54" s="7"/>
      <c r="I54" s="7"/>
      <c r="J54" s="8"/>
      <c r="K54" s="8"/>
    </row>
    <row r="55" spans="1:11" ht="12.75">
      <c r="A55" s="79" t="s">
        <v>226</v>
      </c>
      <c r="B55" s="72" t="s">
        <v>227</v>
      </c>
      <c r="C55" s="71"/>
      <c r="D55" s="10"/>
      <c r="E55" s="10">
        <v>8100</v>
      </c>
      <c r="F55" s="10">
        <v>8100</v>
      </c>
      <c r="G55" s="7">
        <v>2000</v>
      </c>
      <c r="H55" s="7">
        <f>G55-I55</f>
        <v>0</v>
      </c>
      <c r="I55" s="7">
        <v>2000</v>
      </c>
      <c r="J55" s="8"/>
      <c r="K55" s="8"/>
    </row>
    <row r="56" spans="1:11" ht="12.75">
      <c r="A56" s="79" t="s">
        <v>228</v>
      </c>
      <c r="B56" s="70" t="s">
        <v>229</v>
      </c>
      <c r="C56" s="71"/>
      <c r="D56" s="10"/>
      <c r="E56" s="10"/>
      <c r="F56" s="10"/>
      <c r="G56" s="7"/>
      <c r="H56" s="7"/>
      <c r="I56" s="7"/>
      <c r="J56" s="8"/>
      <c r="K56" s="8"/>
    </row>
    <row r="57" spans="1:11" ht="12.75">
      <c r="A57" s="79" t="s">
        <v>230</v>
      </c>
      <c r="B57" s="72" t="s">
        <v>231</v>
      </c>
      <c r="C57" s="71"/>
      <c r="D57" s="10"/>
      <c r="E57" s="10">
        <v>890</v>
      </c>
      <c r="F57" s="10">
        <v>890</v>
      </c>
      <c r="G57" s="7"/>
      <c r="H57" s="7"/>
      <c r="I57" s="7"/>
      <c r="J57" s="8"/>
      <c r="K57" s="8"/>
    </row>
    <row r="58" spans="1:11" ht="12.75">
      <c r="A58" s="79" t="s">
        <v>232</v>
      </c>
      <c r="B58" s="72" t="s">
        <v>233</v>
      </c>
      <c r="C58" s="71"/>
      <c r="D58" s="10"/>
      <c r="E58" s="10">
        <v>1000</v>
      </c>
      <c r="F58" s="10">
        <v>1000</v>
      </c>
      <c r="G58" s="10"/>
      <c r="H58" s="10"/>
      <c r="I58" s="10"/>
      <c r="J58" s="8"/>
      <c r="K58" s="8"/>
    </row>
    <row r="59" spans="1:11" s="11" customFormat="1" ht="12.75">
      <c r="A59" s="69" t="s">
        <v>234</v>
      </c>
      <c r="B59" s="67" t="s">
        <v>235</v>
      </c>
      <c r="C59" s="77">
        <f aca="true" t="shared" si="23" ref="C59:H59">+C60+C61</f>
        <v>0</v>
      </c>
      <c r="D59" s="77">
        <f t="shared" si="23"/>
        <v>0</v>
      </c>
      <c r="E59" s="77">
        <f t="shared" si="23"/>
        <v>13000</v>
      </c>
      <c r="F59" s="77">
        <f>+F60+F61</f>
        <v>13000</v>
      </c>
      <c r="G59" s="77">
        <f t="shared" si="23"/>
        <v>10814.19</v>
      </c>
      <c r="H59" s="77">
        <f t="shared" si="23"/>
        <v>1020</v>
      </c>
      <c r="I59" s="77">
        <f>+I60+I61</f>
        <v>9794.19</v>
      </c>
      <c r="J59" s="8"/>
      <c r="K59" s="8"/>
    </row>
    <row r="60" spans="1:11" ht="12.75">
      <c r="A60" s="79" t="s">
        <v>236</v>
      </c>
      <c r="B60" s="72" t="s">
        <v>237</v>
      </c>
      <c r="C60" s="71"/>
      <c r="D60" s="10"/>
      <c r="E60" s="10">
        <v>11000</v>
      </c>
      <c r="F60" s="10">
        <v>11000</v>
      </c>
      <c r="G60" s="7">
        <v>9000</v>
      </c>
      <c r="H60" s="7">
        <f>G60-I60</f>
        <v>1000</v>
      </c>
      <c r="I60" s="7">
        <v>8000</v>
      </c>
      <c r="J60" s="8"/>
      <c r="K60" s="8"/>
    </row>
    <row r="61" spans="1:11" ht="13.5" customHeight="1">
      <c r="A61" s="79" t="s">
        <v>238</v>
      </c>
      <c r="B61" s="72" t="s">
        <v>239</v>
      </c>
      <c r="C61" s="71"/>
      <c r="D61" s="10"/>
      <c r="E61" s="10">
        <v>2000</v>
      </c>
      <c r="F61" s="10">
        <v>2000</v>
      </c>
      <c r="G61" s="78">
        <v>1814.19</v>
      </c>
      <c r="H61" s="7">
        <f>G61-I61</f>
        <v>20</v>
      </c>
      <c r="I61" s="78">
        <v>1794.19</v>
      </c>
      <c r="J61" s="8"/>
      <c r="K61" s="8"/>
    </row>
    <row r="62" spans="1:11" s="11" customFormat="1" ht="12.75">
      <c r="A62" s="69" t="s">
        <v>240</v>
      </c>
      <c r="B62" s="67" t="s">
        <v>156</v>
      </c>
      <c r="C62" s="66">
        <f>+C63</f>
        <v>0</v>
      </c>
      <c r="D62" s="66">
        <f aca="true" t="shared" si="24" ref="D62:I63">+D63</f>
        <v>0</v>
      </c>
      <c r="E62" s="66">
        <f t="shared" si="24"/>
        <v>0</v>
      </c>
      <c r="F62" s="66">
        <f t="shared" si="24"/>
        <v>0</v>
      </c>
      <c r="G62" s="66">
        <f t="shared" si="24"/>
        <v>0</v>
      </c>
      <c r="H62" s="66">
        <f t="shared" si="24"/>
        <v>0</v>
      </c>
      <c r="I62" s="66">
        <f t="shared" si="24"/>
        <v>0</v>
      </c>
      <c r="J62" s="8"/>
      <c r="K62" s="8"/>
    </row>
    <row r="63" spans="1:11" s="11" customFormat="1" ht="12.75">
      <c r="A63" s="79" t="s">
        <v>241</v>
      </c>
      <c r="B63" s="67" t="s">
        <v>242</v>
      </c>
      <c r="C63" s="66">
        <f>+C64</f>
        <v>0</v>
      </c>
      <c r="D63" s="66">
        <f t="shared" si="24"/>
        <v>0</v>
      </c>
      <c r="E63" s="66">
        <f t="shared" si="24"/>
        <v>0</v>
      </c>
      <c r="F63" s="66">
        <f t="shared" si="24"/>
        <v>0</v>
      </c>
      <c r="G63" s="66">
        <f t="shared" si="24"/>
        <v>0</v>
      </c>
      <c r="H63" s="66">
        <f t="shared" si="24"/>
        <v>0</v>
      </c>
      <c r="I63" s="66">
        <f t="shared" si="24"/>
        <v>0</v>
      </c>
      <c r="J63" s="8"/>
      <c r="K63" s="8"/>
    </row>
    <row r="64" spans="1:11" ht="12.75">
      <c r="A64" s="79" t="s">
        <v>243</v>
      </c>
      <c r="B64" s="72" t="s">
        <v>244</v>
      </c>
      <c r="C64" s="71"/>
      <c r="D64" s="10"/>
      <c r="E64" s="10"/>
      <c r="F64" s="10"/>
      <c r="G64" s="10"/>
      <c r="H64" s="10"/>
      <c r="I64" s="10"/>
      <c r="J64" s="8"/>
      <c r="K64" s="8"/>
    </row>
    <row r="65" spans="1:11" s="11" customFormat="1" ht="12.75">
      <c r="A65" s="79"/>
      <c r="B65" s="123" t="s">
        <v>358</v>
      </c>
      <c r="C65" s="71">
        <f aca="true" t="shared" si="25" ref="C65:I65">C66</f>
        <v>0</v>
      </c>
      <c r="D65" s="71">
        <f t="shared" si="25"/>
        <v>0</v>
      </c>
      <c r="E65" s="71">
        <f t="shared" si="25"/>
        <v>0</v>
      </c>
      <c r="F65" s="71">
        <f t="shared" si="25"/>
        <v>0</v>
      </c>
      <c r="G65" s="71">
        <f t="shared" si="25"/>
        <v>0</v>
      </c>
      <c r="H65" s="71">
        <f t="shared" si="25"/>
        <v>0</v>
      </c>
      <c r="I65" s="71">
        <f t="shared" si="25"/>
        <v>0</v>
      </c>
      <c r="J65" s="8"/>
      <c r="K65" s="8"/>
    </row>
    <row r="66" spans="1:11" s="11" customFormat="1" ht="12.75">
      <c r="A66" s="79"/>
      <c r="B66" s="72" t="s">
        <v>359</v>
      </c>
      <c r="C66" s="71"/>
      <c r="D66" s="10"/>
      <c r="E66" s="10"/>
      <c r="F66" s="10"/>
      <c r="G66" s="10"/>
      <c r="H66" s="10"/>
      <c r="I66" s="10"/>
      <c r="J66" s="8"/>
      <c r="K66" s="8"/>
    </row>
    <row r="67" spans="1:11" s="11" customFormat="1" ht="12.75">
      <c r="A67" s="69" t="s">
        <v>245</v>
      </c>
      <c r="B67" s="67" t="s">
        <v>160</v>
      </c>
      <c r="C67" s="68">
        <f aca="true" t="shared" si="26" ref="C67:I67">+C68</f>
        <v>0</v>
      </c>
      <c r="D67" s="68">
        <f t="shared" si="26"/>
        <v>0</v>
      </c>
      <c r="E67" s="68">
        <f t="shared" si="26"/>
        <v>0</v>
      </c>
      <c r="F67" s="68">
        <f t="shared" si="26"/>
        <v>0</v>
      </c>
      <c r="G67" s="68">
        <f t="shared" si="26"/>
        <v>0</v>
      </c>
      <c r="H67" s="68">
        <f t="shared" si="26"/>
        <v>0</v>
      </c>
      <c r="I67" s="68">
        <f t="shared" si="26"/>
        <v>0</v>
      </c>
      <c r="J67" s="8"/>
      <c r="K67" s="8"/>
    </row>
    <row r="68" spans="1:11" s="11" customFormat="1" ht="12.75">
      <c r="A68" s="69" t="s">
        <v>246</v>
      </c>
      <c r="B68" s="67" t="s">
        <v>162</v>
      </c>
      <c r="C68" s="68">
        <f aca="true" t="shared" si="27" ref="C68:H68">+C69+C74</f>
        <v>0</v>
      </c>
      <c r="D68" s="68">
        <f t="shared" si="27"/>
        <v>0</v>
      </c>
      <c r="E68" s="68">
        <f t="shared" si="27"/>
        <v>0</v>
      </c>
      <c r="F68" s="68">
        <f>+F69+F74</f>
        <v>0</v>
      </c>
      <c r="G68" s="68">
        <f t="shared" si="27"/>
        <v>0</v>
      </c>
      <c r="H68" s="68">
        <f t="shared" si="27"/>
        <v>0</v>
      </c>
      <c r="I68" s="68">
        <f>+I69+I74</f>
        <v>0</v>
      </c>
      <c r="J68" s="8"/>
      <c r="K68" s="8"/>
    </row>
    <row r="69" spans="1:11" s="11" customFormat="1" ht="12.75">
      <c r="A69" s="69" t="s">
        <v>247</v>
      </c>
      <c r="B69" s="67" t="s">
        <v>248</v>
      </c>
      <c r="C69" s="68">
        <f aca="true" t="shared" si="28" ref="C69:H69">+C71+C73+C72+C70</f>
        <v>0</v>
      </c>
      <c r="D69" s="68">
        <f t="shared" si="28"/>
        <v>0</v>
      </c>
      <c r="E69" s="68">
        <f t="shared" si="28"/>
        <v>0</v>
      </c>
      <c r="F69" s="68">
        <f>+F71+F73+F72+F70</f>
        <v>0</v>
      </c>
      <c r="G69" s="68">
        <f t="shared" si="28"/>
        <v>0</v>
      </c>
      <c r="H69" s="68">
        <f t="shared" si="28"/>
        <v>0</v>
      </c>
      <c r="I69" s="68">
        <f>+I71+I73+I72+I70</f>
        <v>0</v>
      </c>
      <c r="J69" s="8"/>
      <c r="K69" s="8"/>
    </row>
    <row r="70" spans="1:11" s="11" customFormat="1" ht="12.75">
      <c r="A70" s="69"/>
      <c r="B70" s="80" t="s">
        <v>249</v>
      </c>
      <c r="C70" s="68"/>
      <c r="D70" s="10"/>
      <c r="E70" s="10"/>
      <c r="F70" s="10"/>
      <c r="G70" s="7"/>
      <c r="H70" s="7"/>
      <c r="I70" s="7"/>
      <c r="J70" s="8"/>
      <c r="K70" s="8"/>
    </row>
    <row r="71" spans="1:11" ht="12.75">
      <c r="A71" s="79" t="s">
        <v>250</v>
      </c>
      <c r="B71" s="72" t="s">
        <v>251</v>
      </c>
      <c r="C71" s="71"/>
      <c r="D71" s="10"/>
      <c r="E71" s="10"/>
      <c r="F71" s="10"/>
      <c r="G71" s="7"/>
      <c r="H71" s="7"/>
      <c r="I71" s="7"/>
      <c r="J71" s="8"/>
      <c r="K71" s="8"/>
    </row>
    <row r="72" spans="1:11" ht="12.75">
      <c r="A72" s="79" t="s">
        <v>252</v>
      </c>
      <c r="B72" s="70" t="s">
        <v>253</v>
      </c>
      <c r="C72" s="71"/>
      <c r="D72" s="10"/>
      <c r="E72" s="10"/>
      <c r="F72" s="10"/>
      <c r="G72" s="7"/>
      <c r="H72" s="7"/>
      <c r="I72" s="7"/>
      <c r="J72" s="8"/>
      <c r="K72" s="8"/>
    </row>
    <row r="73" spans="1:11" ht="12.75">
      <c r="A73" s="79" t="s">
        <v>254</v>
      </c>
      <c r="B73" s="72" t="s">
        <v>255</v>
      </c>
      <c r="C73" s="71"/>
      <c r="D73" s="10"/>
      <c r="E73" s="10"/>
      <c r="F73" s="10"/>
      <c r="G73" s="7"/>
      <c r="H73" s="7"/>
      <c r="I73" s="7"/>
      <c r="J73" s="8"/>
      <c r="K73" s="8"/>
    </row>
    <row r="74" spans="1:11" ht="12.75">
      <c r="A74" s="112"/>
      <c r="B74" s="70" t="s">
        <v>256</v>
      </c>
      <c r="C74" s="71"/>
      <c r="D74" s="10"/>
      <c r="E74" s="10"/>
      <c r="F74" s="10"/>
      <c r="G74" s="7"/>
      <c r="H74" s="7"/>
      <c r="I74" s="7"/>
      <c r="J74" s="8"/>
      <c r="K74" s="8"/>
    </row>
    <row r="75" spans="1:11" ht="12.75">
      <c r="A75" s="79" t="s">
        <v>168</v>
      </c>
      <c r="B75" s="67" t="s">
        <v>257</v>
      </c>
      <c r="C75" s="71"/>
      <c r="D75" s="10"/>
      <c r="E75" s="10"/>
      <c r="F75" s="10"/>
      <c r="G75" s="7"/>
      <c r="H75" s="7"/>
      <c r="I75" s="7"/>
      <c r="J75" s="8"/>
      <c r="K75" s="8"/>
    </row>
    <row r="76" spans="1:11" ht="12.75">
      <c r="A76" s="79" t="s">
        <v>258</v>
      </c>
      <c r="B76" s="67" t="s">
        <v>259</v>
      </c>
      <c r="C76" s="66">
        <f aca="true" t="shared" si="29" ref="C76:H76">+C35-C78+C22+C67+C164+C65</f>
        <v>0</v>
      </c>
      <c r="D76" s="66">
        <f t="shared" si="29"/>
        <v>27528670</v>
      </c>
      <c r="E76" s="66">
        <f t="shared" si="29"/>
        <v>32341780</v>
      </c>
      <c r="F76" s="66">
        <f>+F35-F78+F22+F67+F164+F65</f>
        <v>32341780</v>
      </c>
      <c r="G76" s="66">
        <f t="shared" si="29"/>
        <v>31445447.28</v>
      </c>
      <c r="H76" s="66">
        <f t="shared" si="29"/>
        <v>4021120.2799999975</v>
      </c>
      <c r="I76" s="66">
        <f>+I35-I78+I22+I67+I164+I65</f>
        <v>27424327.00000003</v>
      </c>
      <c r="J76" s="8"/>
      <c r="K76" s="8"/>
    </row>
    <row r="77" spans="1:11" s="114" customFormat="1" ht="11.25" customHeight="1">
      <c r="A77" s="79"/>
      <c r="B77" s="126" t="s">
        <v>364</v>
      </c>
      <c r="C77" s="66"/>
      <c r="D77" s="66"/>
      <c r="E77" s="66"/>
      <c r="F77" s="66"/>
      <c r="G77" s="66">
        <v>-624.24</v>
      </c>
      <c r="H77" s="7">
        <f>G77-I77</f>
        <v>-79</v>
      </c>
      <c r="I77" s="66">
        <v>-545.24</v>
      </c>
      <c r="J77" s="8"/>
      <c r="K77" s="8"/>
    </row>
    <row r="78" spans="1:11" s="114" customFormat="1" ht="15">
      <c r="A78" s="79"/>
      <c r="B78" s="75" t="s">
        <v>260</v>
      </c>
      <c r="C78" s="81">
        <f aca="true" t="shared" si="30" ref="C78:H78">+C79+C120+C144+C146+C159+C161</f>
        <v>0</v>
      </c>
      <c r="D78" s="81">
        <f t="shared" si="30"/>
        <v>221719610</v>
      </c>
      <c r="E78" s="81">
        <f t="shared" si="30"/>
        <v>216667690</v>
      </c>
      <c r="F78" s="81">
        <f>+F79+F120+F144+F146+F159+F161</f>
        <v>216667690</v>
      </c>
      <c r="G78" s="81">
        <f t="shared" si="30"/>
        <v>187763216.40999997</v>
      </c>
      <c r="H78" s="81">
        <f t="shared" si="30"/>
        <v>18507884.46999999</v>
      </c>
      <c r="I78" s="81">
        <f>+I79+I120+I144+I146+I159+I161</f>
        <v>169255331.94</v>
      </c>
      <c r="J78" s="8"/>
      <c r="K78" s="8"/>
    </row>
    <row r="79" spans="1:11" s="114" customFormat="1" ht="25.5">
      <c r="A79" s="69" t="s">
        <v>261</v>
      </c>
      <c r="B79" s="67" t="s">
        <v>262</v>
      </c>
      <c r="C79" s="68">
        <f aca="true" t="shared" si="31" ref="C79:H79">+C80+C87+C100+C116+C118</f>
        <v>0</v>
      </c>
      <c r="D79" s="68">
        <f t="shared" si="31"/>
        <v>92068910</v>
      </c>
      <c r="E79" s="68">
        <f t="shared" si="31"/>
        <v>84834990</v>
      </c>
      <c r="F79" s="68">
        <f>+F80+F87+F100+F116+F118</f>
        <v>84834990</v>
      </c>
      <c r="G79" s="68">
        <f t="shared" si="31"/>
        <v>77100793.44</v>
      </c>
      <c r="H79" s="68">
        <f t="shared" si="31"/>
        <v>7956835.87</v>
      </c>
      <c r="I79" s="68">
        <f>+I80+I87+I100+I116+I118</f>
        <v>69143957.57</v>
      </c>
      <c r="J79" s="8"/>
      <c r="K79" s="8"/>
    </row>
    <row r="80" spans="1:11" s="114" customFormat="1" ht="12.75">
      <c r="A80" s="79" t="s">
        <v>263</v>
      </c>
      <c r="B80" s="67" t="s">
        <v>264</v>
      </c>
      <c r="C80" s="66">
        <f aca="true" t="shared" si="32" ref="C80:H80">+C81+C84+C85+C82+C83</f>
        <v>0</v>
      </c>
      <c r="D80" s="66">
        <f t="shared" si="32"/>
        <v>40804690</v>
      </c>
      <c r="E80" s="66">
        <f t="shared" si="32"/>
        <v>36844590</v>
      </c>
      <c r="F80" s="66">
        <f>+F81+F84+F85+F82+F83</f>
        <v>36844590</v>
      </c>
      <c r="G80" s="66">
        <f t="shared" si="32"/>
        <v>36684499.89</v>
      </c>
      <c r="H80" s="66">
        <f t="shared" si="32"/>
        <v>3927178.93</v>
      </c>
      <c r="I80" s="66">
        <f>+I81+I84+I85+I82+I83</f>
        <v>32757320.96</v>
      </c>
      <c r="J80" s="8"/>
      <c r="K80" s="8"/>
    </row>
    <row r="81" spans="1:11" s="114" customFormat="1" ht="12.75">
      <c r="A81" s="79"/>
      <c r="B81" s="70" t="s">
        <v>265</v>
      </c>
      <c r="C81" s="71"/>
      <c r="D81" s="10">
        <v>40106000</v>
      </c>
      <c r="E81" s="10">
        <v>36223900</v>
      </c>
      <c r="F81" s="10">
        <v>36223900</v>
      </c>
      <c r="G81" s="7">
        <v>36200796.71</v>
      </c>
      <c r="H81" s="7">
        <f>G81-I81</f>
        <v>3860038.41</v>
      </c>
      <c r="I81" s="7">
        <v>32340758.3</v>
      </c>
      <c r="J81" s="8"/>
      <c r="K81" s="8"/>
    </row>
    <row r="82" spans="1:11" s="114" customFormat="1" ht="12.75">
      <c r="A82" s="79"/>
      <c r="B82" s="124" t="s">
        <v>377</v>
      </c>
      <c r="C82" s="71"/>
      <c r="D82" s="10"/>
      <c r="E82" s="10"/>
      <c r="F82" s="10"/>
      <c r="G82" s="7"/>
      <c r="H82" s="7"/>
      <c r="I82" s="7"/>
      <c r="J82" s="8"/>
      <c r="K82" s="8"/>
    </row>
    <row r="83" spans="1:11" ht="12.75">
      <c r="A83" s="79"/>
      <c r="B83" s="124" t="s">
        <v>378</v>
      </c>
      <c r="C83" s="71"/>
      <c r="D83" s="10"/>
      <c r="E83" s="10"/>
      <c r="F83" s="10"/>
      <c r="G83" s="7"/>
      <c r="H83" s="7"/>
      <c r="I83" s="7"/>
      <c r="J83" s="8"/>
      <c r="K83" s="8"/>
    </row>
    <row r="84" spans="1:11" ht="12.75">
      <c r="A84" s="79"/>
      <c r="B84" s="70" t="s">
        <v>266</v>
      </c>
      <c r="C84" s="71"/>
      <c r="D84" s="10">
        <v>3690</v>
      </c>
      <c r="E84" s="10">
        <v>3690</v>
      </c>
      <c r="F84" s="10">
        <v>3690</v>
      </c>
      <c r="G84" s="7">
        <v>1153.39</v>
      </c>
      <c r="H84" s="7">
        <f>G84-I84</f>
        <v>0</v>
      </c>
      <c r="I84" s="7">
        <v>1153.39</v>
      </c>
      <c r="J84" s="8"/>
      <c r="K84" s="8"/>
    </row>
    <row r="85" spans="1:11" ht="38.25">
      <c r="A85" s="79"/>
      <c r="B85" s="70" t="s">
        <v>375</v>
      </c>
      <c r="C85" s="71"/>
      <c r="D85" s="10">
        <v>695000</v>
      </c>
      <c r="E85" s="10">
        <v>617000</v>
      </c>
      <c r="F85" s="10">
        <v>617000</v>
      </c>
      <c r="G85" s="7">
        <v>482549.79</v>
      </c>
      <c r="H85" s="7">
        <f>G85-I85</f>
        <v>67140.51999999996</v>
      </c>
      <c r="I85" s="7">
        <v>415409.27</v>
      </c>
      <c r="J85" s="8"/>
      <c r="K85" s="8"/>
    </row>
    <row r="86" spans="1:11" ht="12.75">
      <c r="A86" s="79"/>
      <c r="B86" s="70" t="s">
        <v>364</v>
      </c>
      <c r="C86" s="71"/>
      <c r="D86" s="10"/>
      <c r="E86" s="10"/>
      <c r="F86" s="10"/>
      <c r="G86" s="7">
        <v>-102530.96</v>
      </c>
      <c r="H86" s="7">
        <f>G86-I86</f>
        <v>-5173.560000000012</v>
      </c>
      <c r="I86" s="7">
        <v>-97357.4</v>
      </c>
      <c r="J86" s="8"/>
      <c r="K86" s="8"/>
    </row>
    <row r="87" spans="1:11" ht="25.5">
      <c r="A87" s="79" t="s">
        <v>267</v>
      </c>
      <c r="B87" s="67" t="s">
        <v>268</v>
      </c>
      <c r="C87" s="71">
        <f aca="true" t="shared" si="33" ref="C87:H87">C88+C89+C90+C91+C92+C93+C95+C94+C96</f>
        <v>0</v>
      </c>
      <c r="D87" s="71">
        <f t="shared" si="33"/>
        <v>31001030</v>
      </c>
      <c r="E87" s="71">
        <f t="shared" si="33"/>
        <v>27807270</v>
      </c>
      <c r="F87" s="71">
        <f>F88+F89+F90+F91+F92+F93+F95+F94+F96</f>
        <v>27807270</v>
      </c>
      <c r="G87" s="71">
        <f t="shared" si="33"/>
        <v>22136816.97</v>
      </c>
      <c r="H87" s="71">
        <f t="shared" si="33"/>
        <v>2091171.4700000007</v>
      </c>
      <c r="I87" s="71">
        <f>I88+I89+I90+I91+I92+I93+I95+I94+I96</f>
        <v>20045645.5</v>
      </c>
      <c r="J87" s="8"/>
      <c r="K87" s="8"/>
    </row>
    <row r="88" spans="1:11" s="11" customFormat="1" ht="12.75">
      <c r="A88" s="79"/>
      <c r="B88" s="86" t="s">
        <v>269</v>
      </c>
      <c r="C88" s="71"/>
      <c r="D88" s="96">
        <v>150630</v>
      </c>
      <c r="E88" s="10">
        <v>80280</v>
      </c>
      <c r="F88" s="10">
        <v>80280</v>
      </c>
      <c r="G88" s="10">
        <v>57610.82</v>
      </c>
      <c r="H88" s="7">
        <f aca="true" t="shared" si="34" ref="H88:H97">G88-I88</f>
        <v>22281.92</v>
      </c>
      <c r="I88" s="10">
        <v>35328.9</v>
      </c>
      <c r="J88" s="8"/>
      <c r="K88" s="8"/>
    </row>
    <row r="89" spans="1:11" ht="12.75">
      <c r="A89" s="79"/>
      <c r="B89" s="86" t="s">
        <v>270</v>
      </c>
      <c r="C89" s="71"/>
      <c r="D89" s="96"/>
      <c r="E89" s="10"/>
      <c r="F89" s="10"/>
      <c r="G89" s="7"/>
      <c r="H89" s="7"/>
      <c r="I89" s="7"/>
      <c r="J89" s="8"/>
      <c r="K89" s="8"/>
    </row>
    <row r="90" spans="1:11" ht="12.75">
      <c r="A90" s="79"/>
      <c r="B90" s="86" t="s">
        <v>271</v>
      </c>
      <c r="C90" s="71"/>
      <c r="D90" s="96">
        <v>2539790</v>
      </c>
      <c r="E90" s="10">
        <v>2031250</v>
      </c>
      <c r="F90" s="10">
        <v>2031250</v>
      </c>
      <c r="G90" s="7">
        <v>1747928.49</v>
      </c>
      <c r="H90" s="7">
        <f t="shared" si="34"/>
        <v>0</v>
      </c>
      <c r="I90" s="7">
        <v>1747928.49</v>
      </c>
      <c r="J90" s="8"/>
      <c r="K90" s="8"/>
    </row>
    <row r="91" spans="1:11" ht="12.75">
      <c r="A91" s="79"/>
      <c r="B91" s="86" t="s">
        <v>272</v>
      </c>
      <c r="C91" s="71"/>
      <c r="D91" s="96">
        <v>11273850</v>
      </c>
      <c r="E91" s="10">
        <v>10201710</v>
      </c>
      <c r="F91" s="10">
        <v>10201710</v>
      </c>
      <c r="G91" s="7">
        <v>10200511.29</v>
      </c>
      <c r="H91" s="7">
        <f t="shared" si="34"/>
        <v>1063341.6099999994</v>
      </c>
      <c r="I91" s="7">
        <v>9137169.68</v>
      </c>
      <c r="J91" s="8"/>
      <c r="K91" s="8"/>
    </row>
    <row r="92" spans="1:11" ht="12.75">
      <c r="A92" s="79"/>
      <c r="B92" s="90" t="s">
        <v>273</v>
      </c>
      <c r="C92" s="71"/>
      <c r="D92" s="97"/>
      <c r="E92" s="10"/>
      <c r="F92" s="10"/>
      <c r="G92" s="7"/>
      <c r="H92" s="7"/>
      <c r="I92" s="7"/>
      <c r="J92" s="8"/>
      <c r="K92" s="8"/>
    </row>
    <row r="93" spans="1:11" ht="25.5">
      <c r="A93" s="79"/>
      <c r="B93" s="86" t="s">
        <v>274</v>
      </c>
      <c r="C93" s="71"/>
      <c r="D93" s="96">
        <v>307950</v>
      </c>
      <c r="E93" s="10">
        <v>265600</v>
      </c>
      <c r="F93" s="10">
        <v>265600</v>
      </c>
      <c r="G93" s="7">
        <v>237579.86</v>
      </c>
      <c r="H93" s="7">
        <f t="shared" si="34"/>
        <v>24161.76999999999</v>
      </c>
      <c r="I93" s="7">
        <v>213418.09</v>
      </c>
      <c r="J93" s="8"/>
      <c r="K93" s="8"/>
    </row>
    <row r="94" spans="1:11" ht="12.75">
      <c r="A94" s="79"/>
      <c r="B94" s="91" t="s">
        <v>275</v>
      </c>
      <c r="C94" s="71"/>
      <c r="D94" s="98"/>
      <c r="E94" s="10"/>
      <c r="F94" s="10"/>
      <c r="G94" s="7"/>
      <c r="H94" s="7"/>
      <c r="I94" s="7"/>
      <c r="J94" s="8"/>
      <c r="K94" s="8"/>
    </row>
    <row r="95" spans="1:11" ht="12.75">
      <c r="A95" s="79"/>
      <c r="B95" s="86" t="s">
        <v>370</v>
      </c>
      <c r="C95" s="71"/>
      <c r="D95" s="71">
        <v>12120970</v>
      </c>
      <c r="E95" s="71">
        <v>12067330</v>
      </c>
      <c r="F95" s="71">
        <v>12067330</v>
      </c>
      <c r="G95" s="71">
        <v>9386348.38</v>
      </c>
      <c r="H95" s="7">
        <f t="shared" si="34"/>
        <v>857938.1100000013</v>
      </c>
      <c r="I95" s="71">
        <v>8528410.27</v>
      </c>
      <c r="J95" s="8"/>
      <c r="K95" s="8"/>
    </row>
    <row r="96" spans="1:11" ht="25.5">
      <c r="A96" s="79"/>
      <c r="B96" s="125" t="s">
        <v>371</v>
      </c>
      <c r="C96" s="71">
        <f aca="true" t="shared" si="35" ref="C96:H96">C97+C98</f>
        <v>0</v>
      </c>
      <c r="D96" s="71">
        <f t="shared" si="35"/>
        <v>4607840</v>
      </c>
      <c r="E96" s="71">
        <f t="shared" si="35"/>
        <v>3161100</v>
      </c>
      <c r="F96" s="71">
        <f>F97+F98</f>
        <v>3161100</v>
      </c>
      <c r="G96" s="71">
        <f t="shared" si="35"/>
        <v>506838.13</v>
      </c>
      <c r="H96" s="71">
        <f t="shared" si="35"/>
        <v>123448.06</v>
      </c>
      <c r="I96" s="71">
        <f>I97+I98</f>
        <v>383390.07</v>
      </c>
      <c r="J96" s="8"/>
      <c r="K96" s="8"/>
    </row>
    <row r="97" spans="1:11" ht="25.5">
      <c r="A97" s="79"/>
      <c r="B97" s="91" t="s">
        <v>372</v>
      </c>
      <c r="C97" s="71"/>
      <c r="D97" s="98">
        <v>4607840</v>
      </c>
      <c r="E97" s="10">
        <v>3161100</v>
      </c>
      <c r="F97" s="10">
        <v>3161100</v>
      </c>
      <c r="G97" s="7">
        <v>506838.13</v>
      </c>
      <c r="H97" s="7">
        <f t="shared" si="34"/>
        <v>123448.06</v>
      </c>
      <c r="I97" s="7">
        <v>383390.07</v>
      </c>
      <c r="J97" s="8"/>
      <c r="K97" s="8"/>
    </row>
    <row r="98" spans="1:11" ht="12.75">
      <c r="A98" s="79"/>
      <c r="B98" s="91" t="s">
        <v>373</v>
      </c>
      <c r="C98" s="71"/>
      <c r="D98" s="98"/>
      <c r="E98" s="10"/>
      <c r="F98" s="10"/>
      <c r="G98" s="7"/>
      <c r="H98" s="7"/>
      <c r="I98" s="7"/>
      <c r="J98" s="8"/>
      <c r="K98" s="8"/>
    </row>
    <row r="99" spans="1:11" ht="12.75">
      <c r="A99" s="79"/>
      <c r="B99" s="91" t="s">
        <v>364</v>
      </c>
      <c r="C99" s="71"/>
      <c r="D99" s="98"/>
      <c r="E99" s="10"/>
      <c r="F99" s="10"/>
      <c r="G99" s="7"/>
      <c r="H99" s="7"/>
      <c r="I99" s="7"/>
      <c r="J99" s="8"/>
      <c r="K99" s="8"/>
    </row>
    <row r="100" spans="1:11" ht="25.5">
      <c r="A100" s="79" t="s">
        <v>276</v>
      </c>
      <c r="B100" s="67" t="s">
        <v>277</v>
      </c>
      <c r="C100" s="71">
        <f aca="true" t="shared" si="36" ref="C100:H100">C101+C102+C103+C104+C105+C106+C107+C108+C109+C110</f>
        <v>0</v>
      </c>
      <c r="D100" s="71">
        <f t="shared" si="36"/>
        <v>1509700</v>
      </c>
      <c r="E100" s="71">
        <f t="shared" si="36"/>
        <v>1442640</v>
      </c>
      <c r="F100" s="71">
        <f>F101+F102+F103+F104+F105+F106+F107+F108+F109+F110</f>
        <v>1442640</v>
      </c>
      <c r="G100" s="71">
        <f t="shared" si="36"/>
        <v>1246571.34</v>
      </c>
      <c r="H100" s="71">
        <f t="shared" si="36"/>
        <v>133315.47000000012</v>
      </c>
      <c r="I100" s="71">
        <f>I101+I102+I103+I104+I105+I106+I107+I108+I109+I110</f>
        <v>1113255.8699999999</v>
      </c>
      <c r="J100" s="8"/>
      <c r="K100" s="8"/>
    </row>
    <row r="101" spans="1:11" ht="12.75">
      <c r="A101" s="79"/>
      <c r="B101" s="86" t="s">
        <v>272</v>
      </c>
      <c r="C101" s="71"/>
      <c r="D101" s="96">
        <v>1334170</v>
      </c>
      <c r="E101" s="10">
        <v>1259640</v>
      </c>
      <c r="F101" s="10">
        <v>1259640</v>
      </c>
      <c r="G101" s="7">
        <v>1084737.6</v>
      </c>
      <c r="H101" s="7">
        <f>G101-I101</f>
        <v>111014.40000000014</v>
      </c>
      <c r="I101" s="7">
        <v>973723.2</v>
      </c>
      <c r="J101" s="8"/>
      <c r="K101" s="8"/>
    </row>
    <row r="102" spans="1:11" ht="25.5">
      <c r="A102" s="79"/>
      <c r="B102" s="92" t="s">
        <v>278</v>
      </c>
      <c r="C102" s="71"/>
      <c r="D102" s="99"/>
      <c r="E102" s="10"/>
      <c r="F102" s="10"/>
      <c r="G102" s="7"/>
      <c r="H102" s="7"/>
      <c r="I102" s="7"/>
      <c r="J102" s="8"/>
      <c r="K102" s="8"/>
    </row>
    <row r="103" spans="1:11" ht="12.75">
      <c r="A103" s="79"/>
      <c r="B103" s="93" t="s">
        <v>279</v>
      </c>
      <c r="C103" s="71"/>
      <c r="D103" s="100">
        <v>175530</v>
      </c>
      <c r="E103" s="10">
        <v>183000</v>
      </c>
      <c r="F103" s="10">
        <v>183000</v>
      </c>
      <c r="G103" s="7">
        <v>161833.74</v>
      </c>
      <c r="H103" s="7">
        <f>G103-I103</f>
        <v>22301.069999999978</v>
      </c>
      <c r="I103" s="7">
        <v>139532.67</v>
      </c>
      <c r="J103" s="8"/>
      <c r="K103" s="8"/>
    </row>
    <row r="104" spans="1:11" ht="25.5">
      <c r="A104" s="79"/>
      <c r="B104" s="93" t="s">
        <v>280</v>
      </c>
      <c r="C104" s="71"/>
      <c r="D104" s="100"/>
      <c r="E104" s="10"/>
      <c r="F104" s="10"/>
      <c r="G104" s="7"/>
      <c r="H104" s="7"/>
      <c r="I104" s="7"/>
      <c r="J104" s="8"/>
      <c r="K104" s="8"/>
    </row>
    <row r="105" spans="1:11" ht="12.75">
      <c r="A105" s="79"/>
      <c r="B105" s="93" t="s">
        <v>281</v>
      </c>
      <c r="C105" s="71"/>
      <c r="D105" s="100"/>
      <c r="E105" s="10"/>
      <c r="F105" s="10"/>
      <c r="G105" s="7"/>
      <c r="H105" s="7"/>
      <c r="I105" s="7"/>
      <c r="J105" s="8"/>
      <c r="K105" s="8"/>
    </row>
    <row r="106" spans="1:254" s="11" customFormat="1" ht="12.75">
      <c r="A106" s="79"/>
      <c r="B106" s="86" t="s">
        <v>269</v>
      </c>
      <c r="C106" s="71"/>
      <c r="D106" s="96"/>
      <c r="E106" s="10"/>
      <c r="F106" s="10"/>
      <c r="G106" s="7"/>
      <c r="H106" s="7"/>
      <c r="I106" s="7"/>
      <c r="J106" s="8"/>
      <c r="K106" s="8"/>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row>
    <row r="107" spans="1:254" s="11" customFormat="1" ht="12.75">
      <c r="A107" s="79"/>
      <c r="B107" s="93" t="s">
        <v>282</v>
      </c>
      <c r="C107" s="71"/>
      <c r="D107" s="100"/>
      <c r="E107" s="10"/>
      <c r="F107" s="10"/>
      <c r="G107" s="82"/>
      <c r="H107" s="82"/>
      <c r="I107" s="82"/>
      <c r="J107" s="8"/>
      <c r="K107" s="8"/>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row>
    <row r="108" spans="1:11" s="11" customFormat="1" ht="12.75">
      <c r="A108" s="79"/>
      <c r="B108" s="93" t="s">
        <v>283</v>
      </c>
      <c r="C108" s="71"/>
      <c r="D108" s="100"/>
      <c r="E108" s="10"/>
      <c r="F108" s="10"/>
      <c r="G108" s="82"/>
      <c r="H108" s="82"/>
      <c r="I108" s="82"/>
      <c r="J108" s="8"/>
      <c r="K108" s="8"/>
    </row>
    <row r="109" spans="1:11" s="11" customFormat="1" ht="25.5">
      <c r="A109" s="79"/>
      <c r="B109" s="93" t="s">
        <v>346</v>
      </c>
      <c r="C109" s="71"/>
      <c r="D109" s="100"/>
      <c r="E109" s="10"/>
      <c r="F109" s="10"/>
      <c r="G109" s="82"/>
      <c r="H109" s="82"/>
      <c r="I109" s="82"/>
      <c r="J109" s="8"/>
      <c r="K109" s="8"/>
    </row>
    <row r="110" spans="1:254" ht="25.5">
      <c r="A110" s="79"/>
      <c r="B110" s="93" t="s">
        <v>347</v>
      </c>
      <c r="C110" s="71">
        <f aca="true" t="shared" si="37" ref="C110:H110">C111+C112+C113+C114</f>
        <v>0</v>
      </c>
      <c r="D110" s="71">
        <f t="shared" si="37"/>
        <v>0</v>
      </c>
      <c r="E110" s="71">
        <f t="shared" si="37"/>
        <v>0</v>
      </c>
      <c r="F110" s="71">
        <f>F111+F112+F113+F114</f>
        <v>0</v>
      </c>
      <c r="G110" s="71">
        <f t="shared" si="37"/>
        <v>0</v>
      </c>
      <c r="H110" s="71">
        <f t="shared" si="37"/>
        <v>0</v>
      </c>
      <c r="I110" s="71">
        <f>I111+I112+I113+I114</f>
        <v>0</v>
      </c>
      <c r="J110" s="8"/>
      <c r="K110" s="8"/>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1:11" s="11" customFormat="1" ht="12.75">
      <c r="A111" s="79"/>
      <c r="B111" s="93" t="s">
        <v>307</v>
      </c>
      <c r="C111" s="71"/>
      <c r="D111" s="100"/>
      <c r="E111" s="10"/>
      <c r="F111" s="10"/>
      <c r="G111" s="82"/>
      <c r="H111" s="82"/>
      <c r="I111" s="82"/>
      <c r="J111" s="8"/>
      <c r="K111" s="8"/>
    </row>
    <row r="112" spans="1:11" s="11" customFormat="1" ht="25.5">
      <c r="A112" s="79"/>
      <c r="B112" s="93" t="s">
        <v>308</v>
      </c>
      <c r="C112" s="71"/>
      <c r="D112" s="100"/>
      <c r="E112" s="10"/>
      <c r="F112" s="10"/>
      <c r="G112" s="82"/>
      <c r="H112" s="82"/>
      <c r="I112" s="82"/>
      <c r="J112" s="8"/>
      <c r="K112" s="8"/>
    </row>
    <row r="113" spans="1:11" s="11" customFormat="1" ht="25.5">
      <c r="A113" s="79"/>
      <c r="B113" s="94" t="s">
        <v>309</v>
      </c>
      <c r="C113" s="71"/>
      <c r="D113" s="101"/>
      <c r="E113" s="10"/>
      <c r="F113" s="10"/>
      <c r="G113" s="82"/>
      <c r="H113" s="82"/>
      <c r="I113" s="82"/>
      <c r="J113" s="8"/>
      <c r="K113" s="8"/>
    </row>
    <row r="114" spans="1:11" s="11" customFormat="1" ht="25.5">
      <c r="A114" s="79"/>
      <c r="B114" s="94" t="s">
        <v>310</v>
      </c>
      <c r="C114" s="71"/>
      <c r="D114" s="101"/>
      <c r="E114" s="10"/>
      <c r="F114" s="10"/>
      <c r="G114" s="82"/>
      <c r="H114" s="82"/>
      <c r="I114" s="82"/>
      <c r="J114" s="8"/>
      <c r="K114" s="8"/>
    </row>
    <row r="115" spans="1:11" s="11" customFormat="1" ht="12.75">
      <c r="A115" s="79"/>
      <c r="B115" s="94" t="s">
        <v>364</v>
      </c>
      <c r="C115" s="71"/>
      <c r="D115" s="101"/>
      <c r="E115" s="10"/>
      <c r="F115" s="10"/>
      <c r="G115" s="82"/>
      <c r="H115" s="82"/>
      <c r="I115" s="82"/>
      <c r="J115" s="8"/>
      <c r="K115" s="8"/>
    </row>
    <row r="116" spans="1:11" s="11" customFormat="1" ht="12.75">
      <c r="A116" s="79" t="s">
        <v>284</v>
      </c>
      <c r="B116" s="116" t="s">
        <v>343</v>
      </c>
      <c r="C116" s="66"/>
      <c r="D116" s="10">
        <v>15339490</v>
      </c>
      <c r="E116" s="10">
        <v>15339490</v>
      </c>
      <c r="F116" s="10">
        <v>15339490</v>
      </c>
      <c r="G116" s="10">
        <v>14204085.24</v>
      </c>
      <c r="H116" s="7">
        <f>G116-I116</f>
        <v>1505170</v>
      </c>
      <c r="I116" s="10">
        <v>12698915.24</v>
      </c>
      <c r="J116" s="8"/>
      <c r="K116" s="8"/>
    </row>
    <row r="117" spans="1:254" s="11" customFormat="1" ht="12.75">
      <c r="A117" s="79"/>
      <c r="B117" s="116" t="s">
        <v>364</v>
      </c>
      <c r="C117" s="66"/>
      <c r="D117" s="10"/>
      <c r="E117" s="10"/>
      <c r="F117" s="10"/>
      <c r="G117" s="10"/>
      <c r="H117" s="10"/>
      <c r="I117" s="10"/>
      <c r="J117" s="8"/>
      <c r="K117" s="8"/>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row>
    <row r="118" spans="1:11" s="11" customFormat="1" ht="12.75">
      <c r="A118" s="79" t="s">
        <v>285</v>
      </c>
      <c r="B118" s="72" t="s">
        <v>344</v>
      </c>
      <c r="C118" s="71"/>
      <c r="D118" s="10">
        <v>3414000</v>
      </c>
      <c r="E118" s="10">
        <v>3401000</v>
      </c>
      <c r="F118" s="10">
        <v>3401000</v>
      </c>
      <c r="G118" s="78">
        <v>2828820</v>
      </c>
      <c r="H118" s="7">
        <f>G118-I118</f>
        <v>300000</v>
      </c>
      <c r="I118" s="78">
        <v>2528820</v>
      </c>
      <c r="J118" s="8"/>
      <c r="K118" s="8"/>
    </row>
    <row r="119" spans="1:11" s="11" customFormat="1" ht="12.75">
      <c r="A119" s="79"/>
      <c r="B119" s="72" t="s">
        <v>364</v>
      </c>
      <c r="C119" s="71"/>
      <c r="D119" s="10"/>
      <c r="E119" s="10"/>
      <c r="F119" s="10"/>
      <c r="G119" s="78">
        <v>-30584.75</v>
      </c>
      <c r="H119" s="7">
        <f>G119-I119</f>
        <v>-7101.52</v>
      </c>
      <c r="I119" s="78">
        <v>-23483.23</v>
      </c>
      <c r="J119" s="8"/>
      <c r="K119" s="8"/>
    </row>
    <row r="120" spans="1:11" s="11" customFormat="1" ht="12.75">
      <c r="A120" s="69" t="s">
        <v>286</v>
      </c>
      <c r="B120" s="67" t="s">
        <v>287</v>
      </c>
      <c r="C120" s="68">
        <f aca="true" t="shared" si="38" ref="C120:H120">+C121+C125+C129+C133+C139</f>
        <v>0</v>
      </c>
      <c r="D120" s="68">
        <f t="shared" si="38"/>
        <v>36985000</v>
      </c>
      <c r="E120" s="68">
        <f t="shared" si="38"/>
        <v>36790000</v>
      </c>
      <c r="F120" s="68">
        <f>+F121+F125+F129+F133+F139</f>
        <v>36790000</v>
      </c>
      <c r="G120" s="68">
        <f t="shared" si="38"/>
        <v>30534314.3</v>
      </c>
      <c r="H120" s="68">
        <f t="shared" si="38"/>
        <v>3063251.550000001</v>
      </c>
      <c r="I120" s="68">
        <f>+I121+I125+I129+I133+I139</f>
        <v>27471062.750000004</v>
      </c>
      <c r="J120" s="8"/>
      <c r="K120" s="8"/>
    </row>
    <row r="121" spans="1:11" s="11" customFormat="1" ht="12.75">
      <c r="A121" s="69" t="s">
        <v>288</v>
      </c>
      <c r="B121" s="67" t="s">
        <v>289</v>
      </c>
      <c r="C121" s="66">
        <f aca="true" t="shared" si="39" ref="C121:H121">+C122+C123</f>
        <v>0</v>
      </c>
      <c r="D121" s="66">
        <f t="shared" si="39"/>
        <v>21252000</v>
      </c>
      <c r="E121" s="66">
        <f t="shared" si="39"/>
        <v>21193000</v>
      </c>
      <c r="F121" s="66">
        <f>+F122+F123</f>
        <v>21193000</v>
      </c>
      <c r="G121" s="66">
        <f t="shared" si="39"/>
        <v>17444709.67</v>
      </c>
      <c r="H121" s="66">
        <f t="shared" si="39"/>
        <v>1658519.6100000013</v>
      </c>
      <c r="I121" s="66">
        <f>+I122+I123</f>
        <v>15786190.06</v>
      </c>
      <c r="J121" s="8"/>
      <c r="K121" s="8"/>
    </row>
    <row r="122" spans="1:254" ht="12.75">
      <c r="A122" s="79"/>
      <c r="B122" s="83" t="s">
        <v>290</v>
      </c>
      <c r="C122" s="71"/>
      <c r="D122" s="10">
        <v>20663000</v>
      </c>
      <c r="E122" s="10">
        <v>20604000</v>
      </c>
      <c r="F122" s="10">
        <v>20604000</v>
      </c>
      <c r="G122" s="10">
        <v>16996509.67</v>
      </c>
      <c r="H122" s="7">
        <f>G122-I122</f>
        <v>1658519.6100000013</v>
      </c>
      <c r="I122" s="10">
        <v>15337990.06</v>
      </c>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12.75">
      <c r="A123" s="79"/>
      <c r="B123" s="83" t="s">
        <v>291</v>
      </c>
      <c r="C123" s="71"/>
      <c r="D123" s="10">
        <v>589000</v>
      </c>
      <c r="E123" s="10">
        <v>589000</v>
      </c>
      <c r="F123" s="10">
        <v>589000</v>
      </c>
      <c r="G123" s="80">
        <v>448200</v>
      </c>
      <c r="H123" s="7">
        <f>G123-I123</f>
        <v>0</v>
      </c>
      <c r="I123" s="80">
        <v>448200</v>
      </c>
      <c r="J123" s="8"/>
      <c r="K123" s="8"/>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254" ht="12.75">
      <c r="A124" s="79"/>
      <c r="B124" s="83" t="s">
        <v>364</v>
      </c>
      <c r="C124" s="71"/>
      <c r="D124" s="10"/>
      <c r="E124" s="10"/>
      <c r="F124" s="10"/>
      <c r="G124" s="80">
        <v>-6650.21</v>
      </c>
      <c r="H124" s="7">
        <f>G124-I124</f>
        <v>-150.1199999999999</v>
      </c>
      <c r="I124" s="80">
        <v>-6500.09</v>
      </c>
      <c r="J124" s="8"/>
      <c r="K124" s="8"/>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12.75">
      <c r="A125" s="79" t="s">
        <v>292</v>
      </c>
      <c r="B125" s="84" t="s">
        <v>293</v>
      </c>
      <c r="C125" s="71">
        <f aca="true" t="shared" si="40" ref="C125:H125">C126+C127</f>
        <v>0</v>
      </c>
      <c r="D125" s="71">
        <f t="shared" si="40"/>
        <v>6024000</v>
      </c>
      <c r="E125" s="71">
        <f t="shared" si="40"/>
        <v>5950000</v>
      </c>
      <c r="F125" s="71">
        <f>F126+F127</f>
        <v>5950000</v>
      </c>
      <c r="G125" s="71">
        <f t="shared" si="40"/>
        <v>5094331.68</v>
      </c>
      <c r="H125" s="71">
        <f t="shared" si="40"/>
        <v>506770.9299999997</v>
      </c>
      <c r="I125" s="71">
        <f>I126+I127</f>
        <v>4587560.75</v>
      </c>
      <c r="J125" s="8"/>
      <c r="K125" s="8"/>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15">
      <c r="A126" s="79"/>
      <c r="B126" s="106" t="s">
        <v>265</v>
      </c>
      <c r="C126" s="71"/>
      <c r="D126" s="10">
        <v>6024000</v>
      </c>
      <c r="E126" s="10">
        <v>5950000</v>
      </c>
      <c r="F126" s="10">
        <v>5950000</v>
      </c>
      <c r="G126" s="80">
        <v>5094331.68</v>
      </c>
      <c r="H126" s="7">
        <f>G126-I126</f>
        <v>506770.9299999997</v>
      </c>
      <c r="I126" s="80">
        <v>4587560.75</v>
      </c>
      <c r="J126" s="8"/>
      <c r="K126" s="8"/>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15">
      <c r="A127" s="79"/>
      <c r="B127" s="106" t="s">
        <v>339</v>
      </c>
      <c r="C127" s="71"/>
      <c r="D127" s="10"/>
      <c r="E127" s="10"/>
      <c r="F127" s="10"/>
      <c r="G127" s="80"/>
      <c r="H127" s="80"/>
      <c r="I127" s="80"/>
      <c r="J127" s="8"/>
      <c r="K127" s="8"/>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254" ht="15">
      <c r="A128" s="79"/>
      <c r="B128" s="106" t="s">
        <v>364</v>
      </c>
      <c r="C128" s="71"/>
      <c r="D128" s="10"/>
      <c r="E128" s="10"/>
      <c r="F128" s="10"/>
      <c r="G128" s="80">
        <v>-6909.52</v>
      </c>
      <c r="H128" s="7">
        <f>G128-I128</f>
        <v>-615.8300000000008</v>
      </c>
      <c r="I128" s="80">
        <v>-6293.69</v>
      </c>
      <c r="J128" s="8"/>
      <c r="K128" s="8"/>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1:11" s="11" customFormat="1" ht="12.75">
      <c r="A129" s="69" t="s">
        <v>294</v>
      </c>
      <c r="B129" s="85" t="s">
        <v>295</v>
      </c>
      <c r="C129" s="71">
        <f aca="true" t="shared" si="41" ref="C129:H129">+C130+C131</f>
        <v>0</v>
      </c>
      <c r="D129" s="71">
        <f t="shared" si="41"/>
        <v>474000</v>
      </c>
      <c r="E129" s="71">
        <f t="shared" si="41"/>
        <v>495000</v>
      </c>
      <c r="F129" s="71">
        <f>+F130+F131</f>
        <v>495000</v>
      </c>
      <c r="G129" s="71">
        <f t="shared" si="41"/>
        <v>443054.5</v>
      </c>
      <c r="H129" s="71">
        <f t="shared" si="41"/>
        <v>50353.40000000002</v>
      </c>
      <c r="I129" s="71">
        <f>+I130+I131</f>
        <v>392701.1</v>
      </c>
      <c r="J129" s="8"/>
      <c r="K129" s="8"/>
    </row>
    <row r="130" spans="1:254" ht="12.75">
      <c r="A130" s="79"/>
      <c r="B130" s="83" t="s">
        <v>290</v>
      </c>
      <c r="C130" s="71"/>
      <c r="D130" s="10">
        <v>474000</v>
      </c>
      <c r="E130" s="10">
        <v>495000</v>
      </c>
      <c r="F130" s="10">
        <v>495000</v>
      </c>
      <c r="G130" s="7">
        <v>443054.5</v>
      </c>
      <c r="H130" s="7">
        <f>G130-I130</f>
        <v>50353.40000000002</v>
      </c>
      <c r="I130" s="7">
        <v>392701.1</v>
      </c>
      <c r="J130" s="8"/>
      <c r="K130" s="8"/>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1:31" ht="25.5">
      <c r="A131" s="79"/>
      <c r="B131" s="83" t="s">
        <v>296</v>
      </c>
      <c r="C131" s="71"/>
      <c r="D131" s="10"/>
      <c r="E131" s="10"/>
      <c r="F131" s="10"/>
      <c r="G131" s="7"/>
      <c r="H131" s="7"/>
      <c r="I131" s="7"/>
      <c r="J131" s="8"/>
      <c r="K131" s="8"/>
      <c r="L131" s="30"/>
      <c r="M131" s="30"/>
      <c r="N131" s="30"/>
      <c r="O131" s="30"/>
      <c r="P131" s="30"/>
      <c r="Q131" s="30"/>
      <c r="R131" s="30"/>
      <c r="S131" s="30"/>
      <c r="T131" s="30"/>
      <c r="U131" s="30"/>
      <c r="V131" s="30"/>
      <c r="W131" s="30"/>
      <c r="X131" s="30"/>
      <c r="Y131" s="30"/>
      <c r="Z131" s="30"/>
      <c r="AA131" s="30"/>
      <c r="AB131" s="30"/>
      <c r="AC131" s="30"/>
      <c r="AD131" s="30"/>
      <c r="AE131" s="30"/>
    </row>
    <row r="132" spans="1:31" ht="12.75">
      <c r="A132" s="79"/>
      <c r="B132" s="83" t="s">
        <v>364</v>
      </c>
      <c r="C132" s="71"/>
      <c r="D132" s="10"/>
      <c r="E132" s="10"/>
      <c r="F132" s="10"/>
      <c r="G132" s="7">
        <v>-1390.2</v>
      </c>
      <c r="H132" s="7">
        <f>G132-I132</f>
        <v>0</v>
      </c>
      <c r="I132" s="7">
        <v>-1390.2</v>
      </c>
      <c r="J132" s="8"/>
      <c r="K132" s="8"/>
      <c r="L132" s="30"/>
      <c r="M132" s="30"/>
      <c r="N132" s="30"/>
      <c r="O132" s="30"/>
      <c r="P132" s="30"/>
      <c r="Q132" s="30"/>
      <c r="R132" s="30"/>
      <c r="S132" s="30"/>
      <c r="T132" s="30"/>
      <c r="U132" s="30"/>
      <c r="V132" s="30"/>
      <c r="W132" s="30"/>
      <c r="X132" s="30"/>
      <c r="Y132" s="30"/>
      <c r="Z132" s="30"/>
      <c r="AA132" s="30"/>
      <c r="AB132" s="30"/>
      <c r="AC132" s="30"/>
      <c r="AD132" s="30"/>
      <c r="AE132" s="30"/>
    </row>
    <row r="133" spans="1:11" ht="12.75">
      <c r="A133" s="69" t="s">
        <v>297</v>
      </c>
      <c r="B133" s="85" t="s">
        <v>298</v>
      </c>
      <c r="C133" s="66">
        <f aca="true" t="shared" si="42" ref="C133:H133">+C134+C135+C136+C137</f>
        <v>0</v>
      </c>
      <c r="D133" s="66">
        <f t="shared" si="42"/>
        <v>8066000</v>
      </c>
      <c r="E133" s="66">
        <f t="shared" si="42"/>
        <v>8007000</v>
      </c>
      <c r="F133" s="66">
        <f>+F134+F135+F136+F137</f>
        <v>8007000</v>
      </c>
      <c r="G133" s="66">
        <f t="shared" si="42"/>
        <v>6582506.95</v>
      </c>
      <c r="H133" s="66">
        <f t="shared" si="42"/>
        <v>726034.1100000003</v>
      </c>
      <c r="I133" s="66">
        <f>+I134+I135+I136+I137</f>
        <v>5856472.84</v>
      </c>
      <c r="J133" s="8"/>
      <c r="K133" s="8"/>
    </row>
    <row r="134" spans="1:11" ht="12.75">
      <c r="A134" s="79"/>
      <c r="B134" s="70" t="s">
        <v>335</v>
      </c>
      <c r="C134" s="71"/>
      <c r="D134" s="10">
        <v>8066000</v>
      </c>
      <c r="E134" s="10">
        <v>8007000</v>
      </c>
      <c r="F134" s="10">
        <v>8007000</v>
      </c>
      <c r="G134" s="7">
        <v>6582506.95</v>
      </c>
      <c r="H134" s="7">
        <f>G134-I134</f>
        <v>726034.1100000003</v>
      </c>
      <c r="I134" s="7">
        <v>5856472.84</v>
      </c>
      <c r="J134" s="8"/>
      <c r="K134" s="8"/>
    </row>
    <row r="135" spans="1:39" ht="25.5">
      <c r="A135" s="79"/>
      <c r="B135" s="70" t="s">
        <v>336</v>
      </c>
      <c r="C135" s="71"/>
      <c r="D135" s="10"/>
      <c r="E135" s="10"/>
      <c r="F135" s="10"/>
      <c r="G135" s="10"/>
      <c r="H135" s="10"/>
      <c r="I135" s="10"/>
      <c r="J135" s="8"/>
      <c r="K135" s="8"/>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row>
    <row r="136" spans="1:39" ht="25.5">
      <c r="A136" s="79"/>
      <c r="B136" s="70" t="s">
        <v>299</v>
      </c>
      <c r="C136" s="71"/>
      <c r="D136" s="10"/>
      <c r="E136" s="10"/>
      <c r="F136" s="10"/>
      <c r="G136" s="7"/>
      <c r="H136" s="7"/>
      <c r="I136" s="7"/>
      <c r="J136" s="8"/>
      <c r="K136" s="8"/>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row>
    <row r="137" spans="1:254" ht="25.5">
      <c r="A137" s="79"/>
      <c r="B137" s="124" t="s">
        <v>379</v>
      </c>
      <c r="C137" s="71"/>
      <c r="D137" s="10"/>
      <c r="E137" s="10"/>
      <c r="F137" s="10"/>
      <c r="G137" s="7"/>
      <c r="H137" s="7"/>
      <c r="I137" s="7"/>
      <c r="J137" s="8"/>
      <c r="K137" s="8"/>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11" ht="12.75">
      <c r="A138" s="79"/>
      <c r="B138" s="70" t="s">
        <v>364</v>
      </c>
      <c r="C138" s="71"/>
      <c r="D138" s="10"/>
      <c r="E138" s="10"/>
      <c r="F138" s="10"/>
      <c r="G138" s="30">
        <v>-7228.13</v>
      </c>
      <c r="H138" s="7">
        <f>G138-I138</f>
        <v>-88.40999999999985</v>
      </c>
      <c r="I138" s="30">
        <v>-7139.72</v>
      </c>
      <c r="J138" s="8"/>
      <c r="K138" s="8"/>
    </row>
    <row r="139" spans="1:11" ht="25.5">
      <c r="A139" s="69" t="s">
        <v>300</v>
      </c>
      <c r="B139" s="85" t="s">
        <v>301</v>
      </c>
      <c r="C139" s="71">
        <f aca="true" t="shared" si="43" ref="C139:H139">+C140+C142+C141</f>
        <v>0</v>
      </c>
      <c r="D139" s="71">
        <f t="shared" si="43"/>
        <v>1169000</v>
      </c>
      <c r="E139" s="71">
        <f t="shared" si="43"/>
        <v>1145000</v>
      </c>
      <c r="F139" s="71">
        <f>+F140+F142+F141</f>
        <v>1145000</v>
      </c>
      <c r="G139" s="71">
        <f t="shared" si="43"/>
        <v>969711.5</v>
      </c>
      <c r="H139" s="71">
        <f t="shared" si="43"/>
        <v>121573.5</v>
      </c>
      <c r="I139" s="71">
        <f>+I140+I142+I141</f>
        <v>848138</v>
      </c>
      <c r="J139" s="8"/>
      <c r="K139" s="8"/>
    </row>
    <row r="140" spans="1:11" ht="12.75">
      <c r="A140" s="69"/>
      <c r="B140" s="83" t="s">
        <v>290</v>
      </c>
      <c r="C140" s="71"/>
      <c r="D140" s="10">
        <v>1169000</v>
      </c>
      <c r="E140" s="10">
        <v>1145000</v>
      </c>
      <c r="F140" s="10">
        <v>1145000</v>
      </c>
      <c r="G140" s="7">
        <v>969711.5</v>
      </c>
      <c r="H140" s="7">
        <f>G140-I140</f>
        <v>121573.5</v>
      </c>
      <c r="I140" s="7">
        <v>848138</v>
      </c>
      <c r="J140" s="8"/>
      <c r="K140" s="8"/>
    </row>
    <row r="141" spans="1:11" ht="15">
      <c r="A141" s="69"/>
      <c r="B141" s="106" t="s">
        <v>339</v>
      </c>
      <c r="C141" s="71"/>
      <c r="D141" s="10"/>
      <c r="E141" s="10"/>
      <c r="F141" s="10"/>
      <c r="G141" s="7"/>
      <c r="H141" s="7"/>
      <c r="I141" s="7"/>
      <c r="J141" s="8"/>
      <c r="K141" s="8"/>
    </row>
    <row r="142" spans="1:11" ht="25.5">
      <c r="A142" s="79"/>
      <c r="B142" s="83" t="s">
        <v>296</v>
      </c>
      <c r="C142" s="71"/>
      <c r="D142" s="10"/>
      <c r="E142" s="10"/>
      <c r="F142" s="10"/>
      <c r="G142" s="7"/>
      <c r="H142" s="7"/>
      <c r="I142" s="7"/>
      <c r="J142" s="8"/>
      <c r="K142" s="8"/>
    </row>
    <row r="143" spans="1:11" ht="12.75">
      <c r="A143" s="79"/>
      <c r="B143" s="83" t="s">
        <v>364</v>
      </c>
      <c r="C143" s="71"/>
      <c r="D143" s="10"/>
      <c r="E143" s="10"/>
      <c r="F143" s="10"/>
      <c r="G143" s="7">
        <v>-1280</v>
      </c>
      <c r="H143" s="7">
        <f>G143-I143</f>
        <v>-484</v>
      </c>
      <c r="I143" s="7">
        <v>-796</v>
      </c>
      <c r="J143" s="8"/>
      <c r="K143" s="8"/>
    </row>
    <row r="144" spans="1:11" ht="12.75">
      <c r="A144" s="69" t="s">
        <v>302</v>
      </c>
      <c r="B144" s="67" t="s">
        <v>345</v>
      </c>
      <c r="C144" s="71"/>
      <c r="D144" s="71">
        <v>155000</v>
      </c>
      <c r="E144" s="71">
        <v>155000</v>
      </c>
      <c r="F144" s="71">
        <v>155000</v>
      </c>
      <c r="G144" s="71">
        <v>134507.62</v>
      </c>
      <c r="H144" s="7">
        <f>G144-I144</f>
        <v>25757.619999999995</v>
      </c>
      <c r="I144" s="71">
        <v>108750</v>
      </c>
      <c r="J144" s="8"/>
      <c r="K144" s="8"/>
    </row>
    <row r="145" spans="1:11" ht="12.75">
      <c r="A145" s="69"/>
      <c r="B145" s="116" t="s">
        <v>364</v>
      </c>
      <c r="C145" s="71"/>
      <c r="D145" s="71"/>
      <c r="E145" s="71"/>
      <c r="F145" s="71"/>
      <c r="G145" s="71"/>
      <c r="H145" s="71"/>
      <c r="I145" s="71"/>
      <c r="J145" s="8"/>
      <c r="K145" s="8"/>
    </row>
    <row r="146" spans="1:11" ht="12.75">
      <c r="A146" s="69" t="s">
        <v>303</v>
      </c>
      <c r="B146" s="67" t="s">
        <v>304</v>
      </c>
      <c r="C146" s="68">
        <f aca="true" t="shared" si="44" ref="C146:H146">+C147+C154</f>
        <v>0</v>
      </c>
      <c r="D146" s="68">
        <f t="shared" si="44"/>
        <v>89190500</v>
      </c>
      <c r="E146" s="68">
        <f t="shared" si="44"/>
        <v>91575500</v>
      </c>
      <c r="F146" s="68">
        <f>+F147+F154</f>
        <v>91575500</v>
      </c>
      <c r="G146" s="68">
        <f t="shared" si="44"/>
        <v>77297561.6</v>
      </c>
      <c r="H146" s="68">
        <f t="shared" si="44"/>
        <v>7135351.599999994</v>
      </c>
      <c r="I146" s="68">
        <f>+I147+I154</f>
        <v>70162210</v>
      </c>
      <c r="J146" s="8"/>
      <c r="K146" s="8"/>
    </row>
    <row r="147" spans="1:11" ht="12.75">
      <c r="A147" s="79" t="s">
        <v>305</v>
      </c>
      <c r="B147" s="72" t="s">
        <v>306</v>
      </c>
      <c r="C147" s="71">
        <f aca="true" t="shared" si="45" ref="C147:H147">C148+C151+C150+C152+C149</f>
        <v>0</v>
      </c>
      <c r="D147" s="71">
        <f t="shared" si="45"/>
        <v>89190500</v>
      </c>
      <c r="E147" s="71">
        <f t="shared" si="45"/>
        <v>91575500</v>
      </c>
      <c r="F147" s="71">
        <f>F148+F151+F150+F152+F149</f>
        <v>91575500</v>
      </c>
      <c r="G147" s="71">
        <f t="shared" si="45"/>
        <v>77297561.6</v>
      </c>
      <c r="H147" s="71">
        <f t="shared" si="45"/>
        <v>7135351.599999994</v>
      </c>
      <c r="I147" s="71">
        <f>I148+I151+I150+I152+I149</f>
        <v>70162210</v>
      </c>
      <c r="J147" s="8"/>
      <c r="K147" s="8"/>
    </row>
    <row r="148" spans="1:11" ht="12.75">
      <c r="A148" s="79"/>
      <c r="B148" s="70" t="s">
        <v>265</v>
      </c>
      <c r="C148" s="71"/>
      <c r="D148" s="10">
        <v>81039000</v>
      </c>
      <c r="E148" s="10">
        <v>83424000</v>
      </c>
      <c r="F148" s="10">
        <v>83424000</v>
      </c>
      <c r="G148" s="7">
        <v>69146061.6</v>
      </c>
      <c r="H148" s="7">
        <f>G148-I148</f>
        <v>7135351.599999994</v>
      </c>
      <c r="I148" s="7">
        <v>62010710</v>
      </c>
      <c r="J148" s="8"/>
      <c r="K148" s="8"/>
    </row>
    <row r="149" spans="1:11" ht="15">
      <c r="A149" s="79"/>
      <c r="B149" s="106" t="s">
        <v>339</v>
      </c>
      <c r="C149" s="71"/>
      <c r="D149" s="10">
        <v>8151500</v>
      </c>
      <c r="E149" s="10">
        <v>8151500</v>
      </c>
      <c r="F149" s="10">
        <v>8151500</v>
      </c>
      <c r="G149" s="7">
        <v>8151500</v>
      </c>
      <c r="H149" s="7">
        <v>0</v>
      </c>
      <c r="I149" s="7">
        <v>8151500</v>
      </c>
      <c r="J149" s="8"/>
      <c r="K149" s="8"/>
    </row>
    <row r="150" spans="1:11" ht="51">
      <c r="A150" s="79"/>
      <c r="B150" s="86" t="s">
        <v>361</v>
      </c>
      <c r="C150" s="71"/>
      <c r="D150" s="10"/>
      <c r="E150" s="10"/>
      <c r="F150" s="10"/>
      <c r="G150" s="7"/>
      <c r="H150" s="7"/>
      <c r="I150" s="7"/>
      <c r="J150" s="8"/>
      <c r="K150" s="8"/>
    </row>
    <row r="151" spans="1:11" ht="25.5">
      <c r="A151" s="79"/>
      <c r="B151" s="86" t="s">
        <v>374</v>
      </c>
      <c r="C151" s="71"/>
      <c r="D151" s="71"/>
      <c r="E151" s="71"/>
      <c r="F151" s="71"/>
      <c r="G151" s="71"/>
      <c r="H151" s="71"/>
      <c r="I151" s="71"/>
      <c r="J151" s="8"/>
      <c r="K151" s="8"/>
    </row>
    <row r="152" spans="1:11" ht="12.75">
      <c r="A152" s="79"/>
      <c r="B152" s="95" t="s">
        <v>337</v>
      </c>
      <c r="C152" s="71"/>
      <c r="D152" s="10"/>
      <c r="E152" s="10"/>
      <c r="F152" s="10"/>
      <c r="G152" s="7"/>
      <c r="H152" s="7"/>
      <c r="I152" s="7"/>
      <c r="J152" s="8"/>
      <c r="K152" s="8"/>
    </row>
    <row r="153" spans="1:11" ht="12.75">
      <c r="A153" s="79"/>
      <c r="B153" s="95" t="s">
        <v>364</v>
      </c>
      <c r="C153" s="71"/>
      <c r="D153" s="10"/>
      <c r="E153" s="10"/>
      <c r="F153" s="10"/>
      <c r="G153" s="7">
        <v>-53861.83</v>
      </c>
      <c r="H153" s="7">
        <f>G153-I153</f>
        <v>-6209.25</v>
      </c>
      <c r="I153" s="7">
        <v>-47652.58</v>
      </c>
      <c r="J153" s="8"/>
      <c r="K153" s="8"/>
    </row>
    <row r="154" spans="1:11" ht="12.75">
      <c r="A154" s="79" t="s">
        <v>311</v>
      </c>
      <c r="B154" s="72" t="s">
        <v>312</v>
      </c>
      <c r="C154" s="71">
        <f aca="true" t="shared" si="46" ref="C154:H154">C155+C156+C157</f>
        <v>0</v>
      </c>
      <c r="D154" s="71">
        <f t="shared" si="46"/>
        <v>0</v>
      </c>
      <c r="E154" s="71">
        <f t="shared" si="46"/>
        <v>0</v>
      </c>
      <c r="F154" s="71">
        <f>F155+F156+F157</f>
        <v>0</v>
      </c>
      <c r="G154" s="71">
        <f t="shared" si="46"/>
        <v>0</v>
      </c>
      <c r="H154" s="71">
        <f t="shared" si="46"/>
        <v>0</v>
      </c>
      <c r="I154" s="71">
        <f>I155+I156+I157</f>
        <v>0</v>
      </c>
      <c r="J154" s="8"/>
      <c r="K154" s="8"/>
    </row>
    <row r="155" spans="1:11" ht="15">
      <c r="A155" s="79"/>
      <c r="B155" s="106" t="s">
        <v>265</v>
      </c>
      <c r="C155" s="71"/>
      <c r="D155" s="10"/>
      <c r="E155" s="10"/>
      <c r="F155" s="10"/>
      <c r="G155" s="10"/>
      <c r="H155" s="10"/>
      <c r="I155" s="10"/>
      <c r="J155" s="8"/>
      <c r="K155" s="8"/>
    </row>
    <row r="156" spans="1:11" ht="13.5" customHeight="1">
      <c r="A156" s="79"/>
      <c r="B156" s="106" t="s">
        <v>339</v>
      </c>
      <c r="C156" s="71"/>
      <c r="D156" s="10"/>
      <c r="E156" s="10"/>
      <c r="F156" s="10"/>
      <c r="G156" s="10"/>
      <c r="H156" s="10"/>
      <c r="I156" s="10"/>
      <c r="J156" s="8"/>
      <c r="K156" s="8"/>
    </row>
    <row r="157" spans="1:11" ht="13.5" customHeight="1">
      <c r="A157" s="79"/>
      <c r="B157" s="106" t="s">
        <v>360</v>
      </c>
      <c r="C157" s="71"/>
      <c r="D157" s="10"/>
      <c r="E157" s="10"/>
      <c r="F157" s="10"/>
      <c r="G157" s="10"/>
      <c r="H157" s="10"/>
      <c r="I157" s="10"/>
      <c r="J157" s="8"/>
      <c r="K157" s="8"/>
    </row>
    <row r="158" spans="1:11" ht="15">
      <c r="A158" s="79"/>
      <c r="B158" s="106" t="s">
        <v>364</v>
      </c>
      <c r="C158" s="71"/>
      <c r="D158" s="10"/>
      <c r="E158" s="10"/>
      <c r="F158" s="10"/>
      <c r="G158" s="10"/>
      <c r="H158" s="10"/>
      <c r="I158" s="10"/>
      <c r="J158" s="8"/>
      <c r="K158" s="8"/>
    </row>
    <row r="159" spans="1:11" ht="12.75">
      <c r="A159" s="69" t="s">
        <v>313</v>
      </c>
      <c r="B159" s="67" t="s">
        <v>314</v>
      </c>
      <c r="C159" s="71"/>
      <c r="D159" s="10">
        <v>385000</v>
      </c>
      <c r="E159" s="10">
        <v>377000</v>
      </c>
      <c r="F159" s="10">
        <v>377000</v>
      </c>
      <c r="G159" s="10">
        <v>260200</v>
      </c>
      <c r="H159" s="7">
        <f>G159-I159</f>
        <v>31000</v>
      </c>
      <c r="I159" s="10">
        <v>229200</v>
      </c>
      <c r="J159" s="8"/>
      <c r="K159" s="8"/>
    </row>
    <row r="160" spans="1:11" ht="12.75">
      <c r="A160" s="69"/>
      <c r="B160" s="126" t="s">
        <v>364</v>
      </c>
      <c r="C160" s="71"/>
      <c r="D160" s="10"/>
      <c r="E160" s="10"/>
      <c r="F160" s="10"/>
      <c r="G160" s="10">
        <v>-3035</v>
      </c>
      <c r="H160" s="7">
        <f>G160-I160</f>
        <v>0</v>
      </c>
      <c r="I160" s="10">
        <v>-3035</v>
      </c>
      <c r="J160" s="8"/>
      <c r="K160" s="8"/>
    </row>
    <row r="161" spans="1:11" ht="12.75">
      <c r="A161" s="69" t="s">
        <v>315</v>
      </c>
      <c r="B161" s="67" t="s">
        <v>350</v>
      </c>
      <c r="C161" s="71"/>
      <c r="D161" s="10">
        <v>2935200</v>
      </c>
      <c r="E161" s="10">
        <v>2935200</v>
      </c>
      <c r="F161" s="10">
        <v>2935200</v>
      </c>
      <c r="G161" s="10">
        <v>2435839.45</v>
      </c>
      <c r="H161" s="7">
        <f>G161-I161</f>
        <v>295687.8300000001</v>
      </c>
      <c r="I161" s="10">
        <v>2140151.62</v>
      </c>
      <c r="J161" s="8"/>
      <c r="K161" s="8"/>
    </row>
    <row r="162" spans="1:11" ht="12.75">
      <c r="A162" s="69"/>
      <c r="B162" s="126" t="s">
        <v>364</v>
      </c>
      <c r="C162" s="71"/>
      <c r="D162" s="10"/>
      <c r="E162" s="10"/>
      <c r="F162" s="10"/>
      <c r="G162" s="10">
        <v>-2386.39</v>
      </c>
      <c r="H162" s="7">
        <f>G162-I162</f>
        <v>0</v>
      </c>
      <c r="I162" s="10">
        <v>-2386.39</v>
      </c>
      <c r="J162" s="8"/>
      <c r="K162" s="8"/>
    </row>
    <row r="163" spans="1:11" ht="25.5">
      <c r="A163" s="69"/>
      <c r="B163" s="127" t="s">
        <v>365</v>
      </c>
      <c r="C163" s="71">
        <f>C77+C86+C99+C115+C117+C119+C124+C128+C132+C138+C143+C145+C153+C158+C160+C162</f>
        <v>0</v>
      </c>
      <c r="D163" s="71">
        <f>D77+D86+D99+D115+D117+D119+D124+D128+D132+D138+D143+D145+D153+D158+D160+D162</f>
        <v>0</v>
      </c>
      <c r="E163" s="71">
        <f>E77+E86+E99+E115+E117+E119+E124+E128+E132+E138+E143+E145+E153+E158+E160+E162</f>
        <v>0</v>
      </c>
      <c r="F163" s="71">
        <f>F77+F86+F99+F115+F117+F119+F124+F128+F132+F138+F143+F145+F153+F158+F160+F162</f>
        <v>0</v>
      </c>
      <c r="G163" s="71">
        <f>G77+G86+G99+G115+G117+G119+G124+G128+G138+G132+G143+G145+G153+G158+G160+G162</f>
        <v>-216481.23000000004</v>
      </c>
      <c r="H163" s="71">
        <f>H77+H86+H99+H115+H117+H119+H124+H128+H138+H132+H143+H145+H153+H158+H160+H162</f>
        <v>-19901.690000000013</v>
      </c>
      <c r="I163" s="71">
        <f>I77+I86+I99+I115+I117+I119+I124+I128+I138+I132+I143+I145+I153+I158+I160+I162</f>
        <v>-196579.54000000004</v>
      </c>
      <c r="J163" s="8"/>
      <c r="K163" s="8"/>
    </row>
    <row r="164" spans="1:11" ht="25.5">
      <c r="A164" s="69" t="s">
        <v>352</v>
      </c>
      <c r="B164" s="67" t="s">
        <v>349</v>
      </c>
      <c r="C164" s="71">
        <f>C165</f>
        <v>0</v>
      </c>
      <c r="D164" s="71">
        <f aca="true" t="shared" si="47" ref="D164:I165">D165</f>
        <v>27528670</v>
      </c>
      <c r="E164" s="71">
        <f t="shared" si="47"/>
        <v>27528670</v>
      </c>
      <c r="F164" s="71">
        <f t="shared" si="47"/>
        <v>27528670</v>
      </c>
      <c r="G164" s="71">
        <f t="shared" si="47"/>
        <v>27526743</v>
      </c>
      <c r="H164" s="71">
        <f t="shared" si="47"/>
        <v>3639397</v>
      </c>
      <c r="I164" s="71">
        <f t="shared" si="47"/>
        <v>23887346</v>
      </c>
      <c r="J164" s="8"/>
      <c r="K164" s="8"/>
    </row>
    <row r="165" spans="1:11" ht="12.75">
      <c r="A165" s="69" t="s">
        <v>353</v>
      </c>
      <c r="B165" s="67" t="s">
        <v>351</v>
      </c>
      <c r="C165" s="71">
        <f>C166</f>
        <v>0</v>
      </c>
      <c r="D165" s="71">
        <f t="shared" si="47"/>
        <v>27528670</v>
      </c>
      <c r="E165" s="71">
        <f t="shared" si="47"/>
        <v>27528670</v>
      </c>
      <c r="F165" s="71">
        <f t="shared" si="47"/>
        <v>27528670</v>
      </c>
      <c r="G165" s="71">
        <f t="shared" si="47"/>
        <v>27526743</v>
      </c>
      <c r="H165" s="71">
        <f t="shared" si="47"/>
        <v>3639397</v>
      </c>
      <c r="I165" s="71">
        <f t="shared" si="47"/>
        <v>23887346</v>
      </c>
      <c r="J165" s="8"/>
      <c r="K165" s="8"/>
    </row>
    <row r="166" spans="1:11" ht="38.25">
      <c r="A166" s="69" t="s">
        <v>354</v>
      </c>
      <c r="B166" s="67" t="s">
        <v>357</v>
      </c>
      <c r="C166" s="71">
        <f aca="true" t="shared" si="48" ref="C166:H166">C167+C168+C169</f>
        <v>0</v>
      </c>
      <c r="D166" s="71">
        <f t="shared" si="48"/>
        <v>27528670</v>
      </c>
      <c r="E166" s="71">
        <f t="shared" si="48"/>
        <v>27528670</v>
      </c>
      <c r="F166" s="71">
        <f>F167+F168+F169</f>
        <v>27528670</v>
      </c>
      <c r="G166" s="71">
        <f t="shared" si="48"/>
        <v>27526743</v>
      </c>
      <c r="H166" s="71">
        <f t="shared" si="48"/>
        <v>3639397</v>
      </c>
      <c r="I166" s="71">
        <f>I167+I168+I169</f>
        <v>23887346</v>
      </c>
      <c r="J166" s="8"/>
      <c r="K166" s="8"/>
    </row>
    <row r="167" spans="1:11" ht="76.5">
      <c r="A167" s="117"/>
      <c r="B167" s="122" t="s">
        <v>362</v>
      </c>
      <c r="C167" s="118"/>
      <c r="D167" s="119">
        <v>14209000</v>
      </c>
      <c r="E167" s="119">
        <v>14209000</v>
      </c>
      <c r="F167" s="119">
        <v>14209000</v>
      </c>
      <c r="G167" s="119">
        <v>14208109</v>
      </c>
      <c r="H167" s="119">
        <v>0</v>
      </c>
      <c r="I167" s="119">
        <v>14208109</v>
      </c>
      <c r="J167" s="8"/>
      <c r="K167" s="8"/>
    </row>
    <row r="168" spans="1:11" ht="51">
      <c r="A168" s="117"/>
      <c r="B168" s="122" t="s">
        <v>363</v>
      </c>
      <c r="C168" s="118"/>
      <c r="D168" s="119">
        <v>2390000</v>
      </c>
      <c r="E168" s="119">
        <v>2390000</v>
      </c>
      <c r="F168" s="119">
        <v>2390000</v>
      </c>
      <c r="G168" s="119">
        <v>2389465</v>
      </c>
      <c r="H168" s="119">
        <v>0</v>
      </c>
      <c r="I168" s="119">
        <v>2389465</v>
      </c>
      <c r="J168" s="8"/>
      <c r="K168" s="8"/>
    </row>
    <row r="169" spans="1:11" ht="12.75">
      <c r="A169" s="117"/>
      <c r="B169" s="128" t="s">
        <v>380</v>
      </c>
      <c r="C169" s="118"/>
      <c r="D169" s="119">
        <v>10929670</v>
      </c>
      <c r="E169" s="119">
        <v>10929670</v>
      </c>
      <c r="F169" s="119">
        <v>10929670</v>
      </c>
      <c r="G169" s="119">
        <v>10929169</v>
      </c>
      <c r="H169" s="7">
        <f>G169-I169</f>
        <v>3639397</v>
      </c>
      <c r="I169" s="119">
        <v>7289772</v>
      </c>
      <c r="J169" s="8"/>
      <c r="K169" s="8"/>
    </row>
    <row r="170" spans="1:11" ht="12.75">
      <c r="A170" s="69">
        <v>68.05</v>
      </c>
      <c r="B170" s="87" t="s">
        <v>316</v>
      </c>
      <c r="C170" s="77">
        <f>+C171</f>
        <v>0</v>
      </c>
      <c r="D170" s="77">
        <f aca="true" t="shared" si="49" ref="D170:I172">+D171</f>
        <v>0</v>
      </c>
      <c r="E170" s="77">
        <f t="shared" si="49"/>
        <v>6804320</v>
      </c>
      <c r="F170" s="77">
        <f t="shared" si="49"/>
        <v>6804320</v>
      </c>
      <c r="G170" s="77">
        <f t="shared" si="49"/>
        <v>6206055</v>
      </c>
      <c r="H170" s="77">
        <f t="shared" si="49"/>
        <v>649021</v>
      </c>
      <c r="I170" s="77">
        <f t="shared" si="49"/>
        <v>5557034</v>
      </c>
      <c r="J170" s="8"/>
      <c r="K170" s="8"/>
    </row>
    <row r="171" spans="1:11" s="121" customFormat="1" ht="12.75">
      <c r="A171" s="69" t="s">
        <v>317</v>
      </c>
      <c r="B171" s="87" t="s">
        <v>150</v>
      </c>
      <c r="C171" s="77">
        <f>+C172</f>
        <v>0</v>
      </c>
      <c r="D171" s="77">
        <f t="shared" si="49"/>
        <v>0</v>
      </c>
      <c r="E171" s="77">
        <f t="shared" si="49"/>
        <v>6804320</v>
      </c>
      <c r="F171" s="77">
        <f t="shared" si="49"/>
        <v>6804320</v>
      </c>
      <c r="G171" s="77">
        <f t="shared" si="49"/>
        <v>6206055</v>
      </c>
      <c r="H171" s="77">
        <f t="shared" si="49"/>
        <v>649021</v>
      </c>
      <c r="I171" s="77">
        <f t="shared" si="49"/>
        <v>5557034</v>
      </c>
      <c r="J171" s="120"/>
      <c r="K171" s="120"/>
    </row>
    <row r="172" spans="1:11" s="121" customFormat="1" ht="27" customHeight="1">
      <c r="A172" s="69" t="s">
        <v>318</v>
      </c>
      <c r="B172" s="67" t="s">
        <v>333</v>
      </c>
      <c r="C172" s="77">
        <f>+C173</f>
        <v>0</v>
      </c>
      <c r="D172" s="77">
        <f t="shared" si="49"/>
        <v>0</v>
      </c>
      <c r="E172" s="77">
        <f t="shared" si="49"/>
        <v>6804320</v>
      </c>
      <c r="F172" s="77">
        <f t="shared" si="49"/>
        <v>6804320</v>
      </c>
      <c r="G172" s="77">
        <f t="shared" si="49"/>
        <v>6206055</v>
      </c>
      <c r="H172" s="77">
        <f t="shared" si="49"/>
        <v>649021</v>
      </c>
      <c r="I172" s="77">
        <f t="shared" si="49"/>
        <v>5557034</v>
      </c>
      <c r="J172" s="120"/>
      <c r="K172" s="120"/>
    </row>
    <row r="173" spans="1:11" s="121" customFormat="1" ht="12.75">
      <c r="A173" s="79" t="s">
        <v>319</v>
      </c>
      <c r="B173" s="88" t="s">
        <v>320</v>
      </c>
      <c r="C173" s="68">
        <f aca="true" t="shared" si="50" ref="C173:I173">C174</f>
        <v>0</v>
      </c>
      <c r="D173" s="68">
        <f t="shared" si="50"/>
        <v>0</v>
      </c>
      <c r="E173" s="68">
        <f t="shared" si="50"/>
        <v>6804320</v>
      </c>
      <c r="F173" s="68">
        <f t="shared" si="50"/>
        <v>6804320</v>
      </c>
      <c r="G173" s="68">
        <f t="shared" si="50"/>
        <v>6206055</v>
      </c>
      <c r="H173" s="68">
        <f t="shared" si="50"/>
        <v>649021</v>
      </c>
      <c r="I173" s="68">
        <f t="shared" si="50"/>
        <v>5557034</v>
      </c>
      <c r="J173" s="120"/>
      <c r="K173" s="120"/>
    </row>
    <row r="174" spans="1:11" ht="12.75">
      <c r="A174" s="79" t="s">
        <v>321</v>
      </c>
      <c r="B174" s="88" t="s">
        <v>322</v>
      </c>
      <c r="C174" s="68">
        <f aca="true" t="shared" si="51" ref="C174:H174">C176+C177+C178</f>
        <v>0</v>
      </c>
      <c r="D174" s="68">
        <f t="shared" si="51"/>
        <v>0</v>
      </c>
      <c r="E174" s="68">
        <f t="shared" si="51"/>
        <v>6804320</v>
      </c>
      <c r="F174" s="68">
        <f>F176+F177+F178</f>
        <v>6804320</v>
      </c>
      <c r="G174" s="68">
        <f t="shared" si="51"/>
        <v>6206055</v>
      </c>
      <c r="H174" s="68">
        <f t="shared" si="51"/>
        <v>649021</v>
      </c>
      <c r="I174" s="68">
        <f>I176+I177+I178</f>
        <v>5557034</v>
      </c>
      <c r="J174" s="8"/>
      <c r="K174" s="8"/>
    </row>
    <row r="175" spans="1:11" ht="12.75">
      <c r="A175" s="69" t="s">
        <v>323</v>
      </c>
      <c r="B175" s="87" t="s">
        <v>324</v>
      </c>
      <c r="C175" s="68">
        <f aca="true" t="shared" si="52" ref="C175:I175">C176</f>
        <v>0</v>
      </c>
      <c r="D175" s="68">
        <f t="shared" si="52"/>
        <v>0</v>
      </c>
      <c r="E175" s="68">
        <f t="shared" si="52"/>
        <v>4815880</v>
      </c>
      <c r="F175" s="68">
        <f t="shared" si="52"/>
        <v>4815880</v>
      </c>
      <c r="G175" s="68">
        <f t="shared" si="52"/>
        <v>4157208</v>
      </c>
      <c r="H175" s="68">
        <f t="shared" si="52"/>
        <v>408768</v>
      </c>
      <c r="I175" s="68">
        <f t="shared" si="52"/>
        <v>3748440</v>
      </c>
      <c r="J175" s="8"/>
      <c r="K175" s="8"/>
    </row>
    <row r="176" spans="1:11" ht="12.75">
      <c r="A176" s="79" t="s">
        <v>325</v>
      </c>
      <c r="B176" s="88" t="s">
        <v>326</v>
      </c>
      <c r="C176" s="71"/>
      <c r="D176" s="10"/>
      <c r="E176" s="10">
        <v>4815880</v>
      </c>
      <c r="F176" s="10">
        <v>4815880</v>
      </c>
      <c r="G176" s="7">
        <v>4157208</v>
      </c>
      <c r="H176" s="7">
        <f>G176-I176</f>
        <v>408768</v>
      </c>
      <c r="I176" s="7">
        <v>3748440</v>
      </c>
      <c r="J176" s="8"/>
      <c r="K176" s="8"/>
    </row>
    <row r="177" spans="1:11" ht="12.75">
      <c r="A177" s="79" t="s">
        <v>327</v>
      </c>
      <c r="B177" s="88" t="s">
        <v>328</v>
      </c>
      <c r="C177" s="71"/>
      <c r="D177" s="10"/>
      <c r="E177" s="10">
        <v>1988440</v>
      </c>
      <c r="F177" s="10">
        <v>1988440</v>
      </c>
      <c r="G177" s="7">
        <v>2050000</v>
      </c>
      <c r="H177" s="7">
        <f>G177-I177</f>
        <v>240253</v>
      </c>
      <c r="I177" s="7">
        <v>1809747</v>
      </c>
      <c r="J177" s="8"/>
      <c r="K177" s="8"/>
    </row>
    <row r="178" spans="1:11" ht="25.5">
      <c r="A178" s="79"/>
      <c r="B178" s="127" t="s">
        <v>366</v>
      </c>
      <c r="C178" s="71"/>
      <c r="D178" s="10"/>
      <c r="E178" s="10"/>
      <c r="F178" s="10"/>
      <c r="G178" s="7">
        <v>-1153</v>
      </c>
      <c r="H178" s="7">
        <v>0</v>
      </c>
      <c r="I178" s="7">
        <v>-1153</v>
      </c>
      <c r="J178" s="8"/>
      <c r="K178" s="8"/>
    </row>
    <row r="179" spans="1:9" ht="12.75">
      <c r="A179" s="69" t="s">
        <v>329</v>
      </c>
      <c r="B179" s="67" t="s">
        <v>330</v>
      </c>
      <c r="C179" s="68">
        <f aca="true" t="shared" si="53" ref="C179:I179">+C180</f>
        <v>0</v>
      </c>
      <c r="D179" s="68">
        <f t="shared" si="53"/>
        <v>0</v>
      </c>
      <c r="E179" s="68">
        <f t="shared" si="53"/>
        <v>0</v>
      </c>
      <c r="F179" s="68">
        <f t="shared" si="53"/>
        <v>0</v>
      </c>
      <c r="G179" s="68">
        <f t="shared" si="53"/>
        <v>0</v>
      </c>
      <c r="H179" s="68">
        <f t="shared" si="53"/>
        <v>0</v>
      </c>
      <c r="I179" s="68">
        <f t="shared" si="53"/>
        <v>0</v>
      </c>
    </row>
    <row r="180" spans="1:9" ht="12.75">
      <c r="A180" s="79" t="s">
        <v>331</v>
      </c>
      <c r="B180" s="72" t="s">
        <v>332</v>
      </c>
      <c r="C180" s="89"/>
      <c r="D180" s="10"/>
      <c r="E180" s="10"/>
      <c r="F180" s="10"/>
      <c r="G180" s="7"/>
      <c r="H180" s="7"/>
      <c r="I180" s="7"/>
    </row>
  </sheetData>
  <sheetProtection/>
  <protectedRanges>
    <protectedRange sqref="B2:B3 C1:C3" name="Zonă1_1"/>
    <protectedRange sqref="H128 H88 H60:H61 H37:H43 H30:H34 H130 H95 G30:G33 G37:G42 H51 G60 H77 H116 H126 H140 H148 H169 H176:H177 H118:H119 H123:H124 H138 H143:H144 H153 G24:I28 G81:I86 G97:I99 G70:I74 G111:I115 I30:I33 I37:I42 I60 G89:I94 G101:I109 G122:I122 G134:I134 G45:I48 G132:I132 G136:I137 G53:I57 H159:H162" name="Zonă3"/>
    <protectedRange sqref="B1" name="Zonă1_1_1_1_1_1"/>
  </protectedRanges>
  <printOptions horizontalCentered="1"/>
  <pageMargins left="0.5" right="0.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2017-11-14T08:20:38Z</cp:lastPrinted>
  <dcterms:created xsi:type="dcterms:W3CDTF">2015-02-12T11:23:55Z</dcterms:created>
  <dcterms:modified xsi:type="dcterms:W3CDTF">2017-12-11T14:27:14Z</dcterms:modified>
  <cp:category/>
  <cp:version/>
  <cp:contentType/>
  <cp:contentStatus/>
</cp:coreProperties>
</file>